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760" tabRatio="849"/>
  </bookViews>
  <sheets>
    <sheet name="page1" sheetId="14" r:id="rId1"/>
    <sheet name="page-2" sheetId="11" r:id="rId2"/>
    <sheet name="page3" sheetId="13" r:id="rId3"/>
    <sheet name="DATA-PAGE4" sheetId="12" r:id="rId4"/>
    <sheet name="ENTRY PAGE" sheetId="15" r:id="rId5"/>
  </sheets>
  <definedNames>
    <definedName name="_xlnm.Print_Area" localSheetId="3">'DATA-PAGE4'!$A$1:$T$34</definedName>
    <definedName name="_xlnm.Print_Area" localSheetId="0">page1!$A$1:$I$46</definedName>
    <definedName name="_xlnm.Print_Area" localSheetId="1">'page-2'!$A$1:$I$47</definedName>
    <definedName name="_xlnm.Print_Area" localSheetId="2">page3!$A$1:$G$42</definedName>
  </definedNames>
  <calcPr calcId="124519"/>
</workbook>
</file>

<file path=xl/calcChain.xml><?xml version="1.0" encoding="utf-8"?>
<calcChain xmlns="http://schemas.openxmlformats.org/spreadsheetml/2006/main">
  <c r="H5" i="14"/>
  <c r="B6" i="12"/>
  <c r="H17" i="14"/>
  <c r="H45"/>
  <c r="H44"/>
  <c r="H43"/>
  <c r="H42"/>
  <c r="H41"/>
  <c r="G35"/>
  <c r="G34"/>
  <c r="G33"/>
  <c r="G32"/>
  <c r="T16" i="12"/>
  <c r="T15"/>
  <c r="T14"/>
  <c r="T13"/>
  <c r="T12"/>
  <c r="T11"/>
  <c r="T10"/>
  <c r="T9"/>
  <c r="T8"/>
  <c r="T7"/>
  <c r="T6"/>
  <c r="S16"/>
  <c r="S15"/>
  <c r="S14"/>
  <c r="S13"/>
  <c r="S12"/>
  <c r="S11"/>
  <c r="S10"/>
  <c r="S9"/>
  <c r="S8"/>
  <c r="S7"/>
  <c r="S6"/>
  <c r="Q6"/>
  <c r="P17"/>
  <c r="P16"/>
  <c r="P15"/>
  <c r="P14"/>
  <c r="P13"/>
  <c r="P12"/>
  <c r="P11"/>
  <c r="P10"/>
  <c r="P9"/>
  <c r="P8"/>
  <c r="P7"/>
  <c r="P6"/>
  <c r="G31" i="14"/>
  <c r="G30"/>
  <c r="G28"/>
  <c r="H16"/>
  <c r="B26" i="12"/>
  <c r="B25"/>
  <c r="B24"/>
  <c r="B23"/>
  <c r="B22"/>
  <c r="E21"/>
  <c r="E20"/>
  <c r="F6"/>
  <c r="D6"/>
  <c r="C6"/>
  <c r="B17"/>
  <c r="B16"/>
  <c r="B15"/>
  <c r="B14"/>
  <c r="B13"/>
  <c r="B12"/>
  <c r="B11"/>
  <c r="B10"/>
  <c r="B9"/>
  <c r="B8"/>
  <c r="B7"/>
  <c r="R3"/>
  <c r="L3"/>
  <c r="H4" i="14" s="1"/>
  <c r="C3" i="12"/>
  <c r="R2"/>
  <c r="I2"/>
  <c r="C2"/>
  <c r="I8"/>
  <c r="I9"/>
  <c r="I10"/>
  <c r="I11"/>
  <c r="I12"/>
  <c r="I13"/>
  <c r="I14"/>
  <c r="I15"/>
  <c r="I16"/>
  <c r="I17"/>
  <c r="I7"/>
  <c r="H8"/>
  <c r="H9"/>
  <c r="H10"/>
  <c r="H11"/>
  <c r="H12"/>
  <c r="H13"/>
  <c r="H14"/>
  <c r="H15"/>
  <c r="H16"/>
  <c r="H17"/>
  <c r="H7"/>
  <c r="G20" i="13"/>
  <c r="G27"/>
  <c r="G34"/>
  <c r="G39"/>
  <c r="I18" i="12" l="1"/>
  <c r="E6"/>
  <c r="K6" s="1"/>
  <c r="T18"/>
  <c r="L21"/>
  <c r="N8"/>
  <c r="N9"/>
  <c r="N10"/>
  <c r="N11"/>
  <c r="N12"/>
  <c r="N13"/>
  <c r="N14"/>
  <c r="N15"/>
  <c r="N16"/>
  <c r="N17"/>
  <c r="N7"/>
  <c r="O8"/>
  <c r="O9"/>
  <c r="O10"/>
  <c r="O11"/>
  <c r="O12"/>
  <c r="O13"/>
  <c r="O14"/>
  <c r="O15"/>
  <c r="O16"/>
  <c r="O17"/>
  <c r="O7"/>
  <c r="G8"/>
  <c r="G9"/>
  <c r="G10"/>
  <c r="G11"/>
  <c r="G12"/>
  <c r="G13"/>
  <c r="G14"/>
  <c r="G15"/>
  <c r="G16"/>
  <c r="G17"/>
  <c r="G7"/>
  <c r="F8"/>
  <c r="F9"/>
  <c r="F10"/>
  <c r="F11"/>
  <c r="F12"/>
  <c r="F13"/>
  <c r="F14"/>
  <c r="F15"/>
  <c r="F16"/>
  <c r="F17"/>
  <c r="F7"/>
  <c r="D8"/>
  <c r="D9"/>
  <c r="D10"/>
  <c r="D11"/>
  <c r="D12"/>
  <c r="D13"/>
  <c r="D14"/>
  <c r="D15"/>
  <c r="D16"/>
  <c r="D17"/>
  <c r="D7"/>
  <c r="C8"/>
  <c r="E8" s="1"/>
  <c r="C9"/>
  <c r="C10"/>
  <c r="E10" s="1"/>
  <c r="C11"/>
  <c r="C12"/>
  <c r="E12" s="1"/>
  <c r="C13"/>
  <c r="C14"/>
  <c r="E14" s="1"/>
  <c r="C15"/>
  <c r="C16"/>
  <c r="E16" s="1"/>
  <c r="C17"/>
  <c r="C7"/>
  <c r="S18"/>
  <c r="S27" s="1"/>
  <c r="C5" i="14"/>
  <c r="C4"/>
  <c r="H3"/>
  <c r="C3"/>
  <c r="L20" i="12"/>
  <c r="I20" i="14"/>
  <c r="G10"/>
  <c r="I27" i="12"/>
  <c r="K26"/>
  <c r="K25"/>
  <c r="K24"/>
  <c r="K23"/>
  <c r="B18"/>
  <c r="E17" l="1"/>
  <c r="E9"/>
  <c r="E15"/>
  <c r="E7"/>
  <c r="E11"/>
  <c r="L8"/>
  <c r="L6"/>
  <c r="T27"/>
  <c r="B27"/>
  <c r="H18"/>
  <c r="H27" s="1"/>
  <c r="O18"/>
  <c r="O27" s="1"/>
  <c r="H40" i="14" s="1"/>
  <c r="L9" i="12"/>
  <c r="G9" i="11"/>
  <c r="I9" s="1"/>
  <c r="K20" i="12" l="1"/>
  <c r="L7"/>
  <c r="G18"/>
  <c r="G27" s="1"/>
  <c r="J18"/>
  <c r="J27" s="1"/>
  <c r="P18"/>
  <c r="P27" s="1"/>
  <c r="I34" i="11"/>
  <c r="K8" i="12"/>
  <c r="F18"/>
  <c r="M18"/>
  <c r="N18"/>
  <c r="G26" i="14" s="1"/>
  <c r="R18" i="12"/>
  <c r="R27" s="1"/>
  <c r="Q18"/>
  <c r="Q27" s="1"/>
  <c r="G29" i="14" s="1"/>
  <c r="K7" i="12"/>
  <c r="M27" l="1"/>
  <c r="G27" i="14"/>
  <c r="F27" i="12"/>
  <c r="G13" i="14"/>
  <c r="H13" s="1"/>
  <c r="I14" s="1"/>
  <c r="K22" i="12"/>
  <c r="L10"/>
  <c r="N27"/>
  <c r="K10"/>
  <c r="L11"/>
  <c r="D18"/>
  <c r="D27" s="1"/>
  <c r="K9"/>
  <c r="L12" l="1"/>
  <c r="K11"/>
  <c r="L13" l="1"/>
  <c r="K12" l="1"/>
  <c r="L14"/>
  <c r="K13" l="1"/>
  <c r="K21"/>
  <c r="L15"/>
  <c r="K14"/>
  <c r="L16" l="1"/>
  <c r="K15"/>
  <c r="K16" l="1"/>
  <c r="L17"/>
  <c r="L18" s="1"/>
  <c r="L27" s="1"/>
  <c r="G24" i="14" l="1"/>
  <c r="G36" s="1"/>
  <c r="H38" s="1"/>
  <c r="H46" s="1"/>
  <c r="I46" s="1"/>
  <c r="I4" i="11" s="1"/>
  <c r="E18" i="12"/>
  <c r="D30" s="1"/>
  <c r="C18"/>
  <c r="B30" s="1"/>
  <c r="E27" l="1"/>
  <c r="K17"/>
  <c r="C27"/>
  <c r="K18"/>
  <c r="K27" s="1"/>
  <c r="I8" i="14" s="1"/>
  <c r="F30" i="12" l="1"/>
  <c r="H30" s="1"/>
  <c r="G11" i="14" s="1"/>
  <c r="G12" s="1"/>
  <c r="I15" s="1"/>
  <c r="I19" s="1"/>
  <c r="I21" s="1"/>
  <c r="I22" s="1"/>
  <c r="I2" i="11" s="1"/>
  <c r="I5" s="1"/>
  <c r="I6" s="1"/>
  <c r="F10" l="1"/>
  <c r="G10" s="1"/>
  <c r="F12"/>
  <c r="G12" s="1"/>
  <c r="F11" l="1"/>
  <c r="G11" s="1"/>
  <c r="G14" s="1"/>
  <c r="I14" s="1"/>
  <c r="I24"/>
  <c r="I18" l="1"/>
  <c r="I22" s="1"/>
  <c r="I26" s="1"/>
  <c r="H29" s="1"/>
  <c r="H28" l="1"/>
  <c r="I30" s="1"/>
  <c r="I32" s="1"/>
  <c r="I36" s="1"/>
  <c r="H36" l="1"/>
  <c r="H38"/>
</calcChain>
</file>

<file path=xl/sharedStrings.xml><?xml version="1.0" encoding="utf-8"?>
<sst xmlns="http://schemas.openxmlformats.org/spreadsheetml/2006/main" count="326" uniqueCount="225">
  <si>
    <t xml:space="preserve">Pay </t>
  </si>
  <si>
    <t>DA</t>
  </si>
  <si>
    <t>HRA</t>
  </si>
  <si>
    <t>MA</t>
  </si>
  <si>
    <t>CA</t>
  </si>
  <si>
    <t>TOTAL</t>
  </si>
  <si>
    <t>FBF</t>
  </si>
  <si>
    <t>CPS Arr</t>
  </si>
  <si>
    <t>Total</t>
  </si>
  <si>
    <t>Month &amp; Year</t>
  </si>
  <si>
    <t>NHIS</t>
  </si>
  <si>
    <t>I.T</t>
  </si>
  <si>
    <t>I.T Cess</t>
  </si>
  <si>
    <t>Pay,PP,SP.GP</t>
  </si>
  <si>
    <t>10% of Pay +DA</t>
  </si>
  <si>
    <t>=</t>
  </si>
  <si>
    <t>NAME :</t>
  </si>
  <si>
    <t>DESIGNATION :</t>
  </si>
  <si>
    <t>S.No.</t>
  </si>
  <si>
    <t>Details</t>
  </si>
  <si>
    <t>Amount</t>
  </si>
  <si>
    <t>Less: HRA exempt u/s 10 (13)A and Rule 2A</t>
  </si>
  <si>
    <t>a) Actual Rent Paid</t>
  </si>
  <si>
    <t>b) 10% of Pay + DA</t>
  </si>
  <si>
    <t>c) Excess over 10% (a-b)</t>
  </si>
  <si>
    <t>d) HRA received</t>
  </si>
  <si>
    <t xml:space="preserve">     ( The actual HRA exemption shall be the least of c , d  )</t>
  </si>
  <si>
    <t>Salary after the relief under HRA ( 1 - 2 )</t>
  </si>
  <si>
    <t>Salary after the relief under section16(iii)and 24(b) ..(3-4)</t>
  </si>
  <si>
    <t>ADD : Other income including NSC accrued interest</t>
  </si>
  <si>
    <t>Gross total  Income  (5+6)</t>
  </si>
  <si>
    <t>Deductions Under Chapter VI A</t>
  </si>
  <si>
    <t>U/s 80C</t>
  </si>
  <si>
    <t>h.Housing Loan -Principal amount paid</t>
  </si>
  <si>
    <t>U/s 80CCC</t>
  </si>
  <si>
    <t>Insurance -Pension scheme(Max Rs.100000)</t>
  </si>
  <si>
    <t>U/s 80CCD</t>
  </si>
  <si>
    <t>Central Govt.Pension Scheme</t>
  </si>
  <si>
    <t>Other Deductions Under Chapter VI A</t>
  </si>
  <si>
    <t xml:space="preserve">u/s 80 D </t>
  </si>
  <si>
    <t>Medical Insurance Premia-(max.10000 senior 15000)</t>
  </si>
  <si>
    <t xml:space="preserve">u/s 80DD </t>
  </si>
  <si>
    <t>Medical-dependent-(max Rs.50000, severe Rs. 75000)</t>
  </si>
  <si>
    <t>u/s80DDB</t>
  </si>
  <si>
    <t>Medical -self, dependent(max Rs.40000,senior 60000)</t>
  </si>
  <si>
    <t>u/s 80E</t>
  </si>
  <si>
    <t>Repayment of Educational Loan ( Max 40000)</t>
  </si>
  <si>
    <t>u/s 80G</t>
  </si>
  <si>
    <t>u/s 80U</t>
  </si>
  <si>
    <t>Physically Handicapped(&gt;50 %50000, &gt;80%severe 75000)</t>
  </si>
  <si>
    <t>Grand Total Deductions Under Chapter VI A</t>
  </si>
  <si>
    <t>Net taxable Income  ( 9 - 10 )</t>
  </si>
  <si>
    <t xml:space="preserve"> (rounded to the nearest ten rupees)   Rounded Figure</t>
  </si>
  <si>
    <t>Total Tax</t>
  </si>
  <si>
    <t>Taxable amount</t>
  </si>
  <si>
    <t>Male</t>
  </si>
  <si>
    <t>Female</t>
  </si>
  <si>
    <t>Tax</t>
  </si>
  <si>
    <t>Total Cess 3%</t>
  </si>
  <si>
    <t>Total Tax Payable</t>
  </si>
  <si>
    <t xml:space="preserve">Less: Tax so far deducted </t>
  </si>
  <si>
    <t>To be…</t>
  </si>
  <si>
    <t>Balance Tax to be deducted at source or to be refunded.</t>
  </si>
  <si>
    <t>(minus symbol on the above denotes amounts to be refunded)</t>
  </si>
  <si>
    <t xml:space="preserve">2.Certified that I am occupying a rental house paying a monthly rent of </t>
  </si>
  <si>
    <t xml:space="preserve"> and the policies are kept alive.</t>
  </si>
  <si>
    <t>Station :</t>
  </si>
  <si>
    <t>Signature of the Assessee</t>
  </si>
  <si>
    <t>Date      :</t>
  </si>
  <si>
    <t>LESS:Total deuctions under Chapter VI A as per col.9</t>
  </si>
  <si>
    <t xml:space="preserve"> Net Taxable Income  as shown in col 8</t>
  </si>
  <si>
    <t>(iv)5,00,001-10,00,000</t>
  </si>
  <si>
    <t>(v) 10,00,001 &amp; above</t>
  </si>
  <si>
    <t>Policy Number</t>
  </si>
  <si>
    <t>Name of the insured &amp; Relationship</t>
  </si>
  <si>
    <t>Name of Policy</t>
  </si>
  <si>
    <t>Amount Insured</t>
  </si>
  <si>
    <t>Particulars of N.S.C</t>
  </si>
  <si>
    <t>Name of Post Office</t>
  </si>
  <si>
    <t>Issue No</t>
  </si>
  <si>
    <t>N.S.C No</t>
  </si>
  <si>
    <t>N.S.C  &amp; Name of Post Office</t>
  </si>
  <si>
    <t>Date of Purchase of the NSC</t>
  </si>
  <si>
    <t>Rate of Interest</t>
  </si>
  <si>
    <t>Name of the Company</t>
  </si>
  <si>
    <t>Particulars about the Payment of Tution Fees</t>
  </si>
  <si>
    <t>S.No</t>
  </si>
  <si>
    <t>Name of the Child
and the course</t>
  </si>
  <si>
    <t>Name of the school
or college</t>
  </si>
  <si>
    <t>Date of
Payment</t>
  </si>
  <si>
    <t>Amount 
Paid</t>
  </si>
  <si>
    <t>Details of Fixed Deposits</t>
  </si>
  <si>
    <t>Date</t>
  </si>
  <si>
    <t>Bank</t>
  </si>
  <si>
    <t>Receipt No</t>
  </si>
  <si>
    <t>Particulars of LIC / ULIP / PLI</t>
  </si>
  <si>
    <t>Period / years</t>
  </si>
  <si>
    <t>Place:</t>
  </si>
  <si>
    <t>Date:</t>
  </si>
  <si>
    <t>Annual Premium Paid</t>
  </si>
  <si>
    <t>GPF/CPS/TPF</t>
  </si>
  <si>
    <t>SPF/ SPF 2000</t>
  </si>
  <si>
    <t>PLI</t>
  </si>
  <si>
    <t>Less: Housing Loan interest Paid U/S 24(b) (Max.Rs.2,00,000/-)</t>
  </si>
  <si>
    <t>(I)   000000-2,50,000</t>
  </si>
  <si>
    <t>(ii) 2,50,001-5,00,000</t>
  </si>
  <si>
    <t>and 80CCD or Rs. 1.5 lakh whichever is less)</t>
  </si>
  <si>
    <t>others</t>
  </si>
  <si>
    <t>G.P</t>
  </si>
  <si>
    <t>PP</t>
  </si>
  <si>
    <t>Arr.1</t>
  </si>
  <si>
    <t>Arr.2</t>
  </si>
  <si>
    <t>Arr.3</t>
  </si>
  <si>
    <t>INCOME TAX CALCULATION STATEMENT</t>
  </si>
  <si>
    <r>
      <rPr>
        <b/>
        <sz val="11"/>
        <rFont val="Calibri"/>
        <family val="2"/>
        <scheme val="minor"/>
      </rPr>
      <t>Less</t>
    </r>
    <r>
      <rPr>
        <sz val="11"/>
        <rFont val="Calibri"/>
        <family val="2"/>
        <scheme val="minor"/>
      </rPr>
      <t>: Relief u/s 89 (for previous years arrear salaries)</t>
    </r>
  </si>
  <si>
    <r>
      <rPr>
        <b/>
        <sz val="11"/>
        <rFont val="Calibri"/>
        <family val="2"/>
        <scheme val="minor"/>
      </rPr>
      <t>Add</t>
    </r>
    <r>
      <rPr>
        <sz val="11"/>
        <rFont val="Calibri"/>
        <family val="2"/>
        <scheme val="minor"/>
      </rPr>
      <t>:Surcharge @ 10% ( When total income exceeds 10 lakhs)</t>
    </r>
  </si>
  <si>
    <r>
      <t xml:space="preserve">Add: </t>
    </r>
    <r>
      <rPr>
        <sz val="11"/>
        <rFont val="Calibri"/>
        <family val="2"/>
        <scheme val="minor"/>
      </rPr>
      <t>Education Cess @ 2% on Tax with surcharge</t>
    </r>
  </si>
  <si>
    <r>
      <t xml:space="preserve">Add: </t>
    </r>
    <r>
      <rPr>
        <sz val="11"/>
        <rFont val="Calibri"/>
        <family val="2"/>
        <scheme val="minor"/>
      </rPr>
      <t>Higher Education Cess @ 1% on Tax with surcharge</t>
    </r>
  </si>
  <si>
    <t xml:space="preserve"> (if  Total taxable income does not Exceed Rs 500000   - 2000)</t>
  </si>
  <si>
    <t>Certificate</t>
  </si>
  <si>
    <r>
      <rPr>
        <b/>
        <sz val="11"/>
        <rFont val="Calibri"/>
        <family val="2"/>
        <scheme val="minor"/>
      </rPr>
      <t>Total</t>
    </r>
    <r>
      <rPr>
        <sz val="11"/>
        <rFont val="Calibri"/>
        <family val="2"/>
        <scheme val="minor"/>
      </rPr>
      <t xml:space="preserve"> (Rounded to Nearest One Rupee)</t>
    </r>
  </si>
  <si>
    <t>3.Certified that I am paying a sum of                                    towards Life insurance premium</t>
  </si>
  <si>
    <t xml:space="preserve">
Signature of the Assessee</t>
  </si>
  <si>
    <t>Particulars of   PLI</t>
  </si>
  <si>
    <t xml:space="preserve">Spl
All </t>
  </si>
  <si>
    <t xml:space="preserve">PAY AND ALLOWANCES  </t>
  </si>
  <si>
    <t>OFFICIAL DEDUCTIONS FROM THE SALARY</t>
  </si>
  <si>
    <t xml:space="preserve">Signature of the  Assessee                                                                                                                                               Signature of the  Pay drawing Authority </t>
  </si>
  <si>
    <t xml:space="preserve">Signature of the  Pay drawing Authority </t>
  </si>
  <si>
    <t>D.A 1</t>
  </si>
  <si>
    <t xml:space="preserve">D.A 2 </t>
  </si>
  <si>
    <t xml:space="preserve"> E.L.S</t>
  </si>
  <si>
    <t>BONUS</t>
  </si>
  <si>
    <r>
      <t xml:space="preserve">a.Contribution to </t>
    </r>
    <r>
      <rPr>
        <b/>
        <sz val="12"/>
        <rFont val="Calibri"/>
        <family val="2"/>
        <scheme val="minor"/>
      </rPr>
      <t>GPF/TPF/CPS</t>
    </r>
  </si>
  <si>
    <t>Total Salary with all allowances including allowances</t>
  </si>
  <si>
    <t xml:space="preserve">     (for houses constructed  after 1.4.99 )..(max.2,00,000)</t>
  </si>
  <si>
    <t>Tax Payable  (col 12 - 13 )</t>
  </si>
  <si>
    <t>Tax including surcharge ( col 14 +15)</t>
  </si>
  <si>
    <r>
      <t xml:space="preserve">b.Contribution to </t>
    </r>
    <r>
      <rPr>
        <b/>
        <sz val="12"/>
        <rFont val="Calibri"/>
        <family val="2"/>
        <scheme val="minor"/>
      </rPr>
      <t>PPF</t>
    </r>
  </si>
  <si>
    <r>
      <t xml:space="preserve">e.Investment in </t>
    </r>
    <r>
      <rPr>
        <b/>
        <sz val="12"/>
        <rFont val="Calibri"/>
        <family val="2"/>
        <scheme val="minor"/>
      </rPr>
      <t>NSC/NSS</t>
    </r>
  </si>
  <si>
    <r>
      <t xml:space="preserve">f.Premium paid for </t>
    </r>
    <r>
      <rPr>
        <b/>
        <sz val="12"/>
        <rFont val="Calibri"/>
        <family val="2"/>
        <scheme val="minor"/>
      </rPr>
      <t>PLI</t>
    </r>
  </si>
  <si>
    <t>i.Tuition fees for two children</t>
  </si>
  <si>
    <t>ENTER UR P.P.F AMOUNT IN YELLOW BOX</t>
  </si>
  <si>
    <t>g.NSC accruited Interest</t>
  </si>
  <si>
    <t>ARREARS DRAWN PARTICULARS</t>
  </si>
  <si>
    <t>OFFICE :</t>
  </si>
  <si>
    <t>PAN NO:</t>
  </si>
  <si>
    <t>TAN NO:</t>
  </si>
  <si>
    <t>ENTER UR GPF/TPF AMOUNT MANUALLY IN YELLOW BOX</t>
  </si>
  <si>
    <t>FILL UP ALL PARTICULARS IN YELLOW BOX</t>
  </si>
  <si>
    <t>www.kalvisolai.com</t>
  </si>
  <si>
    <t>GPF/TPF/CPS No :</t>
  </si>
  <si>
    <t>GO TO PAGE NO 1</t>
  </si>
  <si>
    <t>GO TO PAGE NO 2</t>
  </si>
  <si>
    <t>GO TO PAGE NO 3</t>
  </si>
  <si>
    <t xml:space="preserve">GO TO PAGE NO 4 </t>
  </si>
  <si>
    <t xml:space="preserve">j.Premium paid for LIC </t>
  </si>
  <si>
    <r>
      <t>c.Contribution to</t>
    </r>
    <r>
      <rPr>
        <b/>
        <sz val="12"/>
        <rFont val="Calibri"/>
        <family val="2"/>
        <scheme val="minor"/>
      </rPr>
      <t xml:space="preserve"> FPF </t>
    </r>
  </si>
  <si>
    <r>
      <t xml:space="preserve">d.Contribution to </t>
    </r>
    <r>
      <rPr>
        <b/>
        <sz val="12"/>
        <rFont val="Calibri"/>
        <family val="2"/>
        <scheme val="minor"/>
      </rPr>
      <t>SBF</t>
    </r>
  </si>
  <si>
    <t>12 X</t>
  </si>
  <si>
    <t xml:space="preserve">TAN : </t>
  </si>
  <si>
    <t>PAN :</t>
  </si>
  <si>
    <t>Net Tax Payable</t>
  </si>
  <si>
    <t>DESIG:</t>
  </si>
  <si>
    <r>
      <t xml:space="preserve">j.Premium paid for </t>
    </r>
    <r>
      <rPr>
        <b/>
        <sz val="12"/>
        <rFont val="Calibri"/>
        <family val="2"/>
        <scheme val="minor"/>
      </rPr>
      <t xml:space="preserve">LIC </t>
    </r>
  </si>
  <si>
    <r>
      <t>i.</t>
    </r>
    <r>
      <rPr>
        <b/>
        <sz val="12"/>
        <rFont val="Calibri"/>
        <family val="2"/>
        <scheme val="minor"/>
      </rPr>
      <t>Tuition fees</t>
    </r>
    <r>
      <rPr>
        <sz val="12"/>
        <rFont val="Calibri"/>
        <family val="2"/>
        <scheme val="minor"/>
      </rPr>
      <t xml:space="preserve"> for two children</t>
    </r>
  </si>
  <si>
    <t>TAN NO :</t>
  </si>
  <si>
    <t>DESIGNATION:</t>
  </si>
  <si>
    <t>PAN NO :</t>
  </si>
  <si>
    <t>BASIC PAY</t>
  </si>
  <si>
    <t>GRADE PAY</t>
  </si>
  <si>
    <t>P.P</t>
  </si>
  <si>
    <t>HRA+CCA</t>
  </si>
  <si>
    <t>E.L.S</t>
  </si>
  <si>
    <t xml:space="preserve">Professional Tax Paid </t>
  </si>
  <si>
    <r>
      <t xml:space="preserve">b)Less:- </t>
    </r>
    <r>
      <rPr>
        <b/>
        <sz val="12"/>
        <color rgb="FFFF0000"/>
        <rFont val="Calibri"/>
        <family val="2"/>
        <scheme val="minor"/>
      </rPr>
      <t>HBA Interest paid</t>
    </r>
    <r>
      <rPr>
        <sz val="12"/>
        <rFont val="Calibri"/>
        <family val="2"/>
        <scheme val="minor"/>
      </rPr>
      <t xml:space="preserve"> u/s 24(b) max 30,000</t>
    </r>
  </si>
  <si>
    <r>
      <t xml:space="preserve">a)Less: </t>
    </r>
    <r>
      <rPr>
        <b/>
        <sz val="12"/>
        <color rgb="FFFF0000"/>
        <rFont val="Calibri"/>
        <family val="2"/>
        <scheme val="minor"/>
      </rPr>
      <t>Professional Tax Paid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u/s 16 (iii)</t>
    </r>
  </si>
  <si>
    <t>HOUSE BUILDING ADV  Interest paid</t>
  </si>
  <si>
    <t>U/s 80CCD Central Govt.Pension Scheme</t>
  </si>
  <si>
    <t>e.Investment in NSC/NSS</t>
  </si>
  <si>
    <t>U/s 80CCC Insurance -Pension scheme
(Max Rs.100000)</t>
  </si>
  <si>
    <t>u/s 80E Repayment of Educational Loan 
(Max 40000)</t>
  </si>
  <si>
    <t>u/s 80U Physically Handicapped 
(&gt;50 % 50000, &gt;80% Severe 75000)</t>
  </si>
  <si>
    <t>IT ADVANCE PAID</t>
  </si>
  <si>
    <t>Total ( The actual amount paid under sections 80C,80CCC</t>
  </si>
  <si>
    <t>Cess 3%</t>
  </si>
  <si>
    <t>h.Housing Loan - Principal amount paid</t>
  </si>
  <si>
    <t>CPS ARREAR IF ANY</t>
  </si>
  <si>
    <t>IT ADVANCE PAID IF ANY</t>
  </si>
  <si>
    <t>CPS</t>
  </si>
  <si>
    <r>
      <t>f.Contribution to PLI (</t>
    </r>
    <r>
      <rPr>
        <sz val="12"/>
        <color rgb="FF0000FF"/>
        <rFont val="Arial Black"/>
        <family val="2"/>
      </rPr>
      <t>ONE MONTH ONLY</t>
    </r>
    <r>
      <rPr>
        <sz val="12"/>
        <color rgb="FFFF0000"/>
        <rFont val="Arial Black"/>
        <family val="2"/>
      </rPr>
      <t>)</t>
    </r>
  </si>
  <si>
    <t xml:space="preserve">I hereby authorise the drawing and disbursing officer to deduct the balance amount of tax from my February month salary </t>
  </si>
  <si>
    <t>1.Certified that I am occupying a house allotted by PWD/TNHB on on payment of Rs.                              p.m</t>
  </si>
  <si>
    <t>CLICK</t>
  </si>
  <si>
    <t>CLICK HERE TO VERIFY DATA'S</t>
  </si>
  <si>
    <t>ENTER UR GPF AMOUNT</t>
  </si>
  <si>
    <r>
      <t>LESS</t>
    </r>
    <r>
      <rPr>
        <sz val="11"/>
        <rFont val="Calibri"/>
        <family val="2"/>
        <scheme val="minor"/>
      </rPr>
      <t>:   TAX REBATE u/s 87 A</t>
    </r>
  </si>
  <si>
    <t>U MAY CHANGE ACTUAL RENT PAID YELLOW BOX</t>
  </si>
  <si>
    <t xml:space="preserve"> IF U HAVE GOT HOUSING LOAN DELETE HRA AMOUNT</t>
  </si>
  <si>
    <t>ENTER UR PT AMOUNT IN YELLOW BOX</t>
  </si>
  <si>
    <t>ENTER UR HOUSING LOAN  INTEREST PAID IN YELLOW BOX</t>
  </si>
  <si>
    <t>ENTER UR LIC AMOUNT IN YELLOW BOX</t>
  </si>
  <si>
    <t>ENTER UR NSC/NSS AMOUNT IN YELLOW BOX</t>
  </si>
  <si>
    <t>ENTER UR HOUSING LOAN PRINCIPAL IN YELLOW BOX</t>
  </si>
  <si>
    <t>ENTER UR TUITION FEE PAID AMOUNT IN YELLOW BOX</t>
  </si>
  <si>
    <t xml:space="preserve">Donations (50% or 100 %)(CMPRF,Tsunami,flood,Cyclone, etc-100%) </t>
  </si>
  <si>
    <t>FINANCIAL YEAR 2015-2016</t>
  </si>
  <si>
    <t>ASSESSMENT YEAR 2016-2017</t>
  </si>
  <si>
    <t xml:space="preserve">u/s 80G Donations (50% or 100 %)
(CHIEF MINISTER'S PUBLIC RELIEF FUND,Tsunami,flood,Cyclone, etc-100%) </t>
  </si>
  <si>
    <t>PAY DRAWN PARTICULARS FOR THE PURPOSE OF INCOME TAX -2015-2016</t>
  </si>
  <si>
    <t>u/s 80 D Medical Insurance Premium
(Max.10000 senior 15000)</t>
  </si>
  <si>
    <t>u/s 80DD Medical-dependent
(Max Rs.50000, Severe Rs. 75000)</t>
  </si>
  <si>
    <t>u/s 80DDB Medical - Self, dependent
(Max Rs.40000,senior 60000)</t>
  </si>
  <si>
    <t>GPF/TPF/CPS</t>
  </si>
  <si>
    <t>enter your data</t>
  </si>
  <si>
    <t xml:space="preserve">&lt;------D.A வில் மாற்றம் இருப்பின் COPY AND PASTE செய்து மாற்றவும் </t>
  </si>
  <si>
    <r>
      <t xml:space="preserve">IT FORM VERSION 2016.1- ENTRY PAGE
</t>
    </r>
    <r>
      <rPr>
        <sz val="24"/>
        <color theme="0"/>
        <rFont val="Aharoni"/>
        <charset val="177"/>
      </rPr>
      <t>(enter your data's in yellow box)</t>
    </r>
  </si>
  <si>
    <t xml:space="preserve">ASSISTANT SURGEON </t>
  </si>
  <si>
    <t>CHEGO9391E</t>
  </si>
  <si>
    <t>xxxxx40k</t>
  </si>
  <si>
    <t>123456798/MEDL</t>
  </si>
  <si>
    <t>A MOHAMED IBRAHIM</t>
  </si>
  <si>
    <t>PHC LONDON</t>
  </si>
  <si>
    <t>www.tnmoa.blogspot.com</t>
  </si>
  <si>
    <t>www.tnmoa.blogspot.in</t>
  </si>
</sst>
</file>

<file path=xl/styles.xml><?xml version="1.0" encoding="utf-8"?>
<styleSheet xmlns="http://schemas.openxmlformats.org/spreadsheetml/2006/main">
  <fonts count="64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0"/>
      <name val="Arial Black"/>
      <family val="2"/>
    </font>
    <font>
      <b/>
      <sz val="12"/>
      <color rgb="FF0000FF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FF0000"/>
      <name val="Arial Black"/>
      <family val="2"/>
    </font>
    <font>
      <sz val="20"/>
      <name val="Arial Black"/>
      <family val="2"/>
    </font>
    <font>
      <b/>
      <sz val="12"/>
      <color rgb="FFFF0000"/>
      <name val="Times New Roman"/>
      <family val="1"/>
    </font>
    <font>
      <b/>
      <sz val="18"/>
      <name val="Arial Black"/>
      <family val="2"/>
    </font>
    <font>
      <u/>
      <sz val="11"/>
      <color theme="10"/>
      <name val="Calibri"/>
      <family val="2"/>
    </font>
    <font>
      <u/>
      <sz val="36"/>
      <color theme="10"/>
      <name val="Calibri"/>
      <family val="2"/>
    </font>
    <font>
      <u/>
      <sz val="18"/>
      <color rgb="FFFF0000"/>
      <name val="Arial Black"/>
      <family val="2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1"/>
      <name val="Arial Black"/>
      <family val="2"/>
    </font>
    <font>
      <sz val="11"/>
      <color theme="1"/>
      <name val="Arial Black"/>
      <family val="2"/>
    </font>
    <font>
      <sz val="11"/>
      <color rgb="FF0000FF"/>
      <name val="Arial Black"/>
      <family val="2"/>
    </font>
    <font>
      <sz val="11"/>
      <name val="Arial Black"/>
      <family val="2"/>
    </font>
    <font>
      <sz val="12"/>
      <color rgb="FFFF0000"/>
      <name val="Arial Black"/>
      <family val="2"/>
    </font>
    <font>
      <sz val="11"/>
      <color rgb="FF00CCFF"/>
      <name val="Arial Black"/>
      <family val="2"/>
    </font>
    <font>
      <sz val="11"/>
      <color rgb="FFCC0099"/>
      <name val="Arial Black"/>
      <family val="2"/>
    </font>
    <font>
      <sz val="10"/>
      <color rgb="FFFF0000"/>
      <name val="Arial Black"/>
      <family val="2"/>
    </font>
    <font>
      <sz val="14"/>
      <color rgb="FF0000FF"/>
      <name val="Arial Black"/>
      <family val="2"/>
    </font>
    <font>
      <sz val="12"/>
      <color rgb="FF0000FF"/>
      <name val="Arial Black"/>
      <family val="2"/>
    </font>
    <font>
      <b/>
      <sz val="14"/>
      <name val="Aharoni"/>
      <charset val="177"/>
    </font>
    <font>
      <u/>
      <sz val="22"/>
      <color theme="10"/>
      <name val="Calibri"/>
      <family val="2"/>
    </font>
    <font>
      <b/>
      <u/>
      <sz val="16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24"/>
      <color theme="0"/>
      <name val="Algerian"/>
      <family val="5"/>
    </font>
    <font>
      <sz val="24"/>
      <color theme="0"/>
      <name val="Aharoni"/>
      <charset val="177"/>
    </font>
    <font>
      <b/>
      <u val="double"/>
      <sz val="12"/>
      <color rgb="FF0000FF"/>
      <name val="Times New Roman"/>
      <family val="1"/>
    </font>
    <font>
      <u val="double"/>
      <sz val="9"/>
      <color indexed="8"/>
      <name val="Times New Roman"/>
      <family val="1"/>
    </font>
    <font>
      <b/>
      <sz val="11"/>
      <color rgb="FF0000FF"/>
      <name val="Calibri"/>
      <family val="2"/>
      <scheme val="minor"/>
    </font>
    <font>
      <u/>
      <sz val="26"/>
      <color theme="10"/>
      <name val="Cambria"/>
      <family val="1"/>
      <scheme val="major"/>
    </font>
    <font>
      <u/>
      <sz val="16"/>
      <color theme="1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Border="0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6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0" borderId="0" xfId="0" applyFont="1" applyBorder="1" applyAlignment="1"/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Border="1"/>
    <xf numFmtId="0" fontId="14" fillId="0" borderId="0" xfId="0" applyFont="1"/>
    <xf numFmtId="0" fontId="9" fillId="0" borderId="0" xfId="0" applyFont="1" applyBorder="1" applyAlignment="1"/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left" vertical="center" wrapText="1" shrinkToFi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protection locked="0"/>
    </xf>
    <xf numFmtId="0" fontId="5" fillId="0" borderId="0" xfId="0" applyFont="1" applyBorder="1" applyAlignment="1" applyProtection="1">
      <alignment shrinkToFi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shrinkToFit="1"/>
      <protection locked="0"/>
    </xf>
    <xf numFmtId="0" fontId="12" fillId="0" borderId="1" xfId="0" applyFont="1" applyBorder="1" applyAlignment="1" applyProtection="1">
      <alignment shrinkToFit="1"/>
      <protection locked="0"/>
    </xf>
    <xf numFmtId="0" fontId="13" fillId="0" borderId="1" xfId="0" applyFont="1" applyBorder="1" applyAlignment="1">
      <alignment shrinkToFit="1"/>
    </xf>
    <xf numFmtId="0" fontId="22" fillId="0" borderId="1" xfId="0" applyFont="1" applyBorder="1" applyAlignment="1" applyProtection="1">
      <alignment vertical="center"/>
      <protection locked="0"/>
    </xf>
    <xf numFmtId="0" fontId="22" fillId="0" borderId="1" xfId="0" applyFont="1" applyBorder="1" applyProtection="1"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Border="1" applyProtection="1"/>
    <xf numFmtId="0" fontId="18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shrinkToFit="1"/>
      <protection locked="0"/>
    </xf>
    <xf numFmtId="14" fontId="12" fillId="0" borderId="1" xfId="0" applyNumberFormat="1" applyFont="1" applyBorder="1" applyAlignment="1" applyProtection="1">
      <alignment shrinkToFit="1"/>
      <protection locked="0"/>
    </xf>
    <xf numFmtId="0" fontId="13" fillId="0" borderId="1" xfId="0" applyFont="1" applyBorder="1" applyAlignment="1" applyProtection="1">
      <alignment shrinkToFit="1"/>
    </xf>
    <xf numFmtId="0" fontId="12" fillId="0" borderId="1" xfId="0" applyFont="1" applyBorder="1" applyAlignment="1" applyProtection="1">
      <alignment horizontal="center" vertical="center" wrapText="1" shrinkToFit="1"/>
      <protection locked="0"/>
    </xf>
    <xf numFmtId="0" fontId="20" fillId="4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1" fontId="20" fillId="0" borderId="1" xfId="0" applyNumberFormat="1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</xf>
    <xf numFmtId="9" fontId="20" fillId="0" borderId="1" xfId="0" applyNumberFormat="1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right" vertical="center"/>
    </xf>
    <xf numFmtId="0" fontId="20" fillId="0" borderId="1" xfId="0" applyFont="1" applyBorder="1" applyAlignment="1" applyProtection="1">
      <alignment horizontal="right" vertical="center"/>
    </xf>
    <xf numFmtId="0" fontId="0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vertical="top"/>
    </xf>
    <xf numFmtId="0" fontId="0" fillId="0" borderId="1" xfId="0" applyFont="1" applyBorder="1" applyProtection="1"/>
    <xf numFmtId="0" fontId="20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1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vertical="center"/>
    </xf>
    <xf numFmtId="0" fontId="10" fillId="0" borderId="1" xfId="0" applyFont="1" applyBorder="1" applyAlignment="1"/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quotePrefix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  <protection locked="0"/>
    </xf>
    <xf numFmtId="1" fontId="10" fillId="0" borderId="1" xfId="0" applyNumberFormat="1" applyFont="1" applyBorder="1" applyAlignment="1" applyProtection="1">
      <alignment vertical="center"/>
    </xf>
    <xf numFmtId="1" fontId="15" fillId="0" borderId="1" xfId="0" applyNumberFormat="1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right" vertical="center"/>
    </xf>
    <xf numFmtId="0" fontId="20" fillId="2" borderId="1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29" fillId="4" borderId="1" xfId="0" applyFont="1" applyFill="1" applyBorder="1" applyAlignment="1" applyProtection="1">
      <alignment horizontal="right" vertical="center" shrinkToFit="1"/>
      <protection locked="0"/>
    </xf>
    <xf numFmtId="0" fontId="29" fillId="4" borderId="1" xfId="0" applyFont="1" applyFill="1" applyBorder="1" applyAlignment="1" applyProtection="1">
      <alignment horizontal="right" vertical="center" shrinkToFit="1"/>
    </xf>
    <xf numFmtId="0" fontId="28" fillId="2" borderId="1" xfId="0" applyFont="1" applyFill="1" applyBorder="1" applyAlignment="1" applyProtection="1">
      <alignment horizontal="right" vertical="center"/>
      <protection locked="0"/>
    </xf>
    <xf numFmtId="0" fontId="29" fillId="4" borderId="1" xfId="0" applyFont="1" applyFill="1" applyBorder="1" applyAlignment="1" applyProtection="1">
      <alignment horizontal="right" vertical="center"/>
    </xf>
    <xf numFmtId="0" fontId="28" fillId="0" borderId="1" xfId="0" applyFont="1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/>
      <protection locked="0"/>
    </xf>
    <xf numFmtId="0" fontId="37" fillId="0" borderId="0" xfId="2" applyFont="1" applyAlignment="1" applyProtection="1"/>
    <xf numFmtId="0" fontId="15" fillId="0" borderId="1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41" fillId="4" borderId="1" xfId="0" applyFont="1" applyFill="1" applyBorder="1" applyAlignment="1" applyProtection="1">
      <alignment horizontal="right" vertical="center" shrinkToFit="1"/>
    </xf>
    <xf numFmtId="0" fontId="29" fillId="4" borderId="1" xfId="0" applyFont="1" applyFill="1" applyBorder="1" applyAlignment="1" applyProtection="1">
      <alignment vertical="center" shrinkToFit="1"/>
    </xf>
    <xf numFmtId="0" fontId="19" fillId="4" borderId="1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horizontal="right" vertical="center"/>
    </xf>
    <xf numFmtId="0" fontId="28" fillId="0" borderId="1" xfId="0" applyFont="1" applyFill="1" applyBorder="1" applyAlignment="1" applyProtection="1">
      <alignment horizontal="right" vertical="center" shrinkToFit="1"/>
      <protection locked="0"/>
    </xf>
    <xf numFmtId="0" fontId="43" fillId="0" borderId="1" xfId="0" applyFont="1" applyBorder="1"/>
    <xf numFmtId="0" fontId="15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 applyProtection="1">
      <alignment vertical="center"/>
      <protection locked="0"/>
    </xf>
    <xf numFmtId="0" fontId="32" fillId="0" borderId="10" xfId="0" applyFont="1" applyBorder="1"/>
    <xf numFmtId="0" fontId="0" fillId="0" borderId="11" xfId="0" applyBorder="1"/>
    <xf numFmtId="0" fontId="46" fillId="0" borderId="10" xfId="0" applyFont="1" applyBorder="1"/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2" borderId="10" xfId="0" applyFont="1" applyFill="1" applyBorder="1" applyAlignment="1" applyProtection="1">
      <alignment vertical="center"/>
      <protection locked="0"/>
    </xf>
    <xf numFmtId="0" fontId="48" fillId="2" borderId="10" xfId="0" applyFont="1" applyFill="1" applyBorder="1" applyAlignment="1" applyProtection="1">
      <alignment horizontal="left" vertical="center" wrapText="1"/>
      <protection locked="0"/>
    </xf>
    <xf numFmtId="0" fontId="48" fillId="2" borderId="10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horizontal="left"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17" fontId="45" fillId="0" borderId="10" xfId="0" applyNumberFormat="1" applyFont="1" applyBorder="1" applyAlignment="1" applyProtection="1">
      <alignment horizontal="right" vertical="center" shrinkToFit="1"/>
      <protection locked="0"/>
    </xf>
    <xf numFmtId="17" fontId="45" fillId="0" borderId="1" xfId="0" applyNumberFormat="1" applyFont="1" applyBorder="1" applyAlignment="1" applyProtection="1">
      <alignment horizontal="right" vertical="center" shrinkToFit="1"/>
      <protection locked="0"/>
    </xf>
    <xf numFmtId="0" fontId="43" fillId="6" borderId="1" xfId="0" applyFont="1" applyFill="1" applyBorder="1"/>
    <xf numFmtId="0" fontId="43" fillId="6" borderId="15" xfId="0" applyFont="1" applyFill="1" applyBorder="1"/>
    <xf numFmtId="0" fontId="49" fillId="6" borderId="1" xfId="0" applyFont="1" applyFill="1" applyBorder="1"/>
    <xf numFmtId="0" fontId="43" fillId="3" borderId="1" xfId="0" applyFont="1" applyFill="1" applyBorder="1" applyAlignment="1">
      <alignment horizontal="left"/>
    </xf>
    <xf numFmtId="0" fontId="43" fillId="3" borderId="10" xfId="0" applyFont="1" applyFill="1" applyBorder="1"/>
    <xf numFmtId="0" fontId="42" fillId="3" borderId="1" xfId="0" applyFont="1" applyFill="1" applyBorder="1" applyAlignment="1">
      <alignment horizontal="left"/>
    </xf>
    <xf numFmtId="0" fontId="44" fillId="3" borderId="1" xfId="0" applyFont="1" applyFill="1" applyBorder="1" applyAlignment="1" applyProtection="1">
      <alignment horizontal="left" vertical="center"/>
      <protection locked="0"/>
    </xf>
    <xf numFmtId="17" fontId="45" fillId="0" borderId="15" xfId="0" applyNumberFormat="1" applyFont="1" applyBorder="1" applyAlignment="1" applyProtection="1">
      <alignment horizontal="right" vertical="center" shrinkToFit="1"/>
      <protection locked="0"/>
    </xf>
    <xf numFmtId="0" fontId="19" fillId="0" borderId="15" xfId="0" applyFont="1" applyBorder="1" applyAlignment="1" applyProtection="1">
      <alignment horizontal="left"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47" fillId="0" borderId="1" xfId="0" applyFont="1" applyFill="1" applyBorder="1" applyAlignment="1">
      <alignment horizontal="center" vertical="center"/>
    </xf>
    <xf numFmtId="0" fontId="52" fillId="0" borderId="1" xfId="2" applyFont="1" applyBorder="1" applyAlignment="1" applyProtection="1"/>
    <xf numFmtId="0" fontId="53" fillId="0" borderId="0" xfId="2" applyFont="1" applyAlignment="1" applyProtection="1"/>
    <xf numFmtId="0" fontId="54" fillId="0" borderId="1" xfId="0" applyFont="1" applyBorder="1"/>
    <xf numFmtId="17" fontId="10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" xfId="0" applyFont="1" applyFill="1" applyBorder="1" applyAlignment="1" applyProtection="1">
      <alignment horizontal="right" vertical="center"/>
      <protection locked="0"/>
    </xf>
    <xf numFmtId="0" fontId="28" fillId="0" borderId="1" xfId="0" applyFont="1" applyFill="1" applyBorder="1" applyAlignment="1" applyProtection="1">
      <alignment horizontal="right" vertical="center"/>
      <protection locked="0"/>
    </xf>
    <xf numFmtId="0" fontId="10" fillId="7" borderId="1" xfId="0" applyFont="1" applyFill="1" applyBorder="1" applyAlignment="1" applyProtection="1">
      <alignment vertical="center"/>
      <protection locked="0"/>
    </xf>
    <xf numFmtId="0" fontId="10" fillId="7" borderId="1" xfId="0" applyFont="1" applyFill="1" applyBorder="1" applyAlignment="1" applyProtection="1">
      <alignment vertical="center"/>
    </xf>
    <xf numFmtId="0" fontId="28" fillId="7" borderId="1" xfId="0" applyFont="1" applyFill="1" applyBorder="1" applyAlignment="1" applyProtection="1">
      <alignment horizontal="right" vertical="center" shrinkToFit="1"/>
      <protection locked="0"/>
    </xf>
    <xf numFmtId="0" fontId="29" fillId="7" borderId="1" xfId="0" applyFont="1" applyFill="1" applyBorder="1" applyAlignment="1" applyProtection="1">
      <alignment horizontal="right" vertical="center"/>
      <protection locked="0"/>
    </xf>
    <xf numFmtId="0" fontId="28" fillId="7" borderId="1" xfId="0" applyFont="1" applyFill="1" applyBorder="1" applyAlignment="1" applyProtection="1">
      <alignment horizontal="right" vertical="center"/>
      <protection locked="0"/>
    </xf>
    <xf numFmtId="0" fontId="44" fillId="3" borderId="1" xfId="0" applyFont="1" applyFill="1" applyBorder="1" applyAlignment="1">
      <alignment horizontal="left"/>
    </xf>
    <xf numFmtId="0" fontId="10" fillId="3" borderId="1" xfId="0" applyFont="1" applyFill="1" applyBorder="1" applyAlignment="1" applyProtection="1">
      <alignment vertical="center"/>
    </xf>
    <xf numFmtId="0" fontId="56" fillId="0" borderId="0" xfId="0" applyFont="1" applyProtection="1"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right" vertical="center" shrinkToFit="1"/>
      <protection locked="0"/>
    </xf>
    <xf numFmtId="0" fontId="50" fillId="2" borderId="10" xfId="0" applyFont="1" applyFill="1" applyBorder="1" applyAlignment="1" applyProtection="1">
      <alignment vertical="center"/>
      <protection locked="0"/>
    </xf>
    <xf numFmtId="0" fontId="61" fillId="0" borderId="0" xfId="0" applyFont="1" applyBorder="1"/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Protection="1">
      <protection locked="0"/>
    </xf>
    <xf numFmtId="0" fontId="38" fillId="3" borderId="16" xfId="2" applyFont="1" applyFill="1" applyBorder="1" applyAlignment="1" applyProtection="1">
      <alignment horizontal="center"/>
    </xf>
    <xf numFmtId="0" fontId="38" fillId="3" borderId="17" xfId="2" applyFont="1" applyFill="1" applyBorder="1" applyAlignment="1" applyProtection="1">
      <alignment horizontal="center"/>
    </xf>
    <xf numFmtId="0" fontId="38" fillId="3" borderId="18" xfId="2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left" vertical="center"/>
    </xf>
    <xf numFmtId="0" fontId="32" fillId="0" borderId="11" xfId="0" applyFont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left" vertical="center" shrinkToFit="1"/>
    </xf>
    <xf numFmtId="0" fontId="32" fillId="0" borderId="12" xfId="0" applyFont="1" applyBorder="1" applyAlignment="1" applyProtection="1">
      <alignment horizontal="left" vertical="center" shrinkToFit="1"/>
    </xf>
    <xf numFmtId="0" fontId="32" fillId="0" borderId="11" xfId="0" applyFont="1" applyBorder="1" applyAlignment="1" applyProtection="1">
      <alignment horizontal="left" vertical="center" shrinkToFi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26" fillId="5" borderId="1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15" fillId="2" borderId="1" xfId="0" quotePrefix="1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left" vertical="center" shrinkToFit="1"/>
    </xf>
    <xf numFmtId="0" fontId="52" fillId="0" borderId="0" xfId="2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12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right" vertical="center"/>
      <protection locked="0"/>
    </xf>
    <xf numFmtId="0" fontId="33" fillId="0" borderId="11" xfId="0" applyFont="1" applyBorder="1" applyAlignment="1" applyProtection="1">
      <alignment horizontal="right" vertical="center"/>
      <protection locked="0"/>
    </xf>
    <xf numFmtId="0" fontId="37" fillId="0" borderId="0" xfId="2" applyFont="1" applyAlignment="1" applyProtection="1">
      <alignment horizontal="center"/>
    </xf>
    <xf numFmtId="0" fontId="31" fillId="4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31" fillId="4" borderId="1" xfId="0" applyFont="1" applyFill="1" applyBorder="1" applyAlignment="1" applyProtection="1">
      <alignment horizontal="center" shrinkToFit="1"/>
      <protection locked="0"/>
    </xf>
    <xf numFmtId="0" fontId="12" fillId="0" borderId="1" xfId="0" applyFont="1" applyBorder="1" applyAlignment="1" applyProtection="1">
      <alignment horizontal="center" shrinkToFit="1"/>
      <protection locked="0"/>
    </xf>
    <xf numFmtId="0" fontId="12" fillId="0" borderId="1" xfId="0" applyFont="1" applyBorder="1" applyAlignment="1" applyProtection="1">
      <alignment horizontal="center" wrapText="1" shrinkToFit="1"/>
      <protection locked="0"/>
    </xf>
    <xf numFmtId="0" fontId="12" fillId="0" borderId="1" xfId="0" applyFont="1" applyBorder="1" applyAlignment="1" applyProtection="1">
      <alignment horizontal="left" shrinkToFit="1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5" fillId="4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12" xfId="0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right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30" fillId="3" borderId="10" xfId="0" applyFont="1" applyFill="1" applyBorder="1" applyAlignment="1" applyProtection="1">
      <alignment horizontal="left" vertical="center" wrapText="1"/>
    </xf>
    <xf numFmtId="0" fontId="30" fillId="3" borderId="12" xfId="0" applyFont="1" applyFill="1" applyBorder="1" applyAlignment="1" applyProtection="1">
      <alignment horizontal="left" vertical="center" wrapText="1"/>
    </xf>
    <xf numFmtId="0" fontId="30" fillId="3" borderId="11" xfId="0" applyFont="1" applyFill="1" applyBorder="1" applyAlignment="1" applyProtection="1">
      <alignment horizontal="left" vertical="center" wrapText="1"/>
    </xf>
    <xf numFmtId="0" fontId="30" fillId="3" borderId="10" xfId="0" applyFont="1" applyFill="1" applyBorder="1" applyAlignment="1" applyProtection="1">
      <alignment horizontal="left" vertical="center"/>
      <protection locked="0"/>
    </xf>
    <xf numFmtId="0" fontId="30" fillId="3" borderId="12" xfId="0" applyFont="1" applyFill="1" applyBorder="1" applyAlignment="1" applyProtection="1">
      <alignment horizontal="left" vertical="center"/>
      <protection locked="0"/>
    </xf>
    <xf numFmtId="0" fontId="30" fillId="3" borderId="11" xfId="0" applyFont="1" applyFill="1" applyBorder="1" applyAlignment="1" applyProtection="1">
      <alignment horizontal="left" vertical="center"/>
      <protection locked="0"/>
    </xf>
    <xf numFmtId="0" fontId="30" fillId="3" borderId="10" xfId="0" applyFont="1" applyFill="1" applyBorder="1" applyAlignment="1" applyProtection="1">
      <alignment horizontal="left" vertical="center"/>
    </xf>
    <xf numFmtId="0" fontId="30" fillId="3" borderId="12" xfId="0" applyFont="1" applyFill="1" applyBorder="1" applyAlignment="1" applyProtection="1">
      <alignment horizontal="left" vertical="center"/>
    </xf>
    <xf numFmtId="0" fontId="30" fillId="3" borderId="11" xfId="0" applyFont="1" applyFill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9" fontId="10" fillId="0" borderId="1" xfId="0" applyNumberFormat="1" applyFont="1" applyBorder="1" applyAlignment="1" applyProtection="1">
      <alignment horizontal="center"/>
      <protection locked="0"/>
    </xf>
    <xf numFmtId="0" fontId="30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shrinkToFit="1"/>
    </xf>
    <xf numFmtId="0" fontId="14" fillId="0" borderId="1" xfId="0" applyFont="1" applyBorder="1" applyAlignment="1" applyProtection="1">
      <alignment horizontal="center"/>
      <protection locked="0"/>
    </xf>
    <xf numFmtId="0" fontId="62" fillId="0" borderId="0" xfId="2" applyFont="1" applyAlignment="1" applyProtection="1">
      <alignment horizontal="center"/>
    </xf>
    <xf numFmtId="0" fontId="55" fillId="0" borderId="0" xfId="0" applyFont="1" applyAlignment="1">
      <alignment horizontal="center"/>
    </xf>
    <xf numFmtId="0" fontId="57" fillId="8" borderId="7" xfId="0" applyFont="1" applyFill="1" applyBorder="1" applyAlignment="1">
      <alignment horizontal="center" vertical="center" wrapText="1"/>
    </xf>
    <xf numFmtId="0" fontId="57" fillId="8" borderId="8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50" fillId="0" borderId="10" xfId="0" applyFont="1" applyFill="1" applyBorder="1" applyAlignment="1" applyProtection="1">
      <alignment horizontal="left" vertical="center"/>
      <protection locked="0"/>
    </xf>
    <xf numFmtId="0" fontId="50" fillId="0" borderId="11" xfId="0" applyFont="1" applyFill="1" applyBorder="1" applyAlignment="1" applyProtection="1">
      <alignment horizontal="left" vertical="center"/>
      <protection locked="0"/>
    </xf>
    <xf numFmtId="0" fontId="36" fillId="0" borderId="0" xfId="2" applyAlignment="1" applyProtection="1">
      <alignment horizontal="center"/>
    </xf>
    <xf numFmtId="0" fontId="63" fillId="0" borderId="0" xfId="2" applyFont="1" applyAlignment="1" applyProtection="1">
      <alignment horizontal="center"/>
    </xf>
  </cellXfs>
  <cellStyles count="3">
    <cellStyle name="Hyperlink" xfId="2" builtinId="8"/>
    <cellStyle name="Normal" xfId="0" builtinId="0"/>
    <cellStyle name="Style 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FF00FF"/>
      <color rgb="FFFFFFCC"/>
      <color rgb="FF99FFCC"/>
      <color rgb="FF00FFFF"/>
      <color rgb="FFCC0099"/>
      <color rgb="FF00CC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nmoa.blogspot.in/" TargetMode="External"/><Relationship Id="rId1" Type="http://schemas.openxmlformats.org/officeDocument/2006/relationships/hyperlink" Target="http://www.kalvisola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nmoa.blogspot.in/" TargetMode="External"/><Relationship Id="rId1" Type="http://schemas.openxmlformats.org/officeDocument/2006/relationships/hyperlink" Target="http://www.kalvisola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nmoa.blogspot.in/" TargetMode="External"/><Relationship Id="rId1" Type="http://schemas.openxmlformats.org/officeDocument/2006/relationships/hyperlink" Target="http://www.kalvisolai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alvisolai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nmoa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topLeftCell="A28" workbookViewId="0">
      <selection activeCell="L50" sqref="L50"/>
    </sheetView>
  </sheetViews>
  <sheetFormatPr defaultRowHeight="15"/>
  <cols>
    <col min="1" max="1" width="8.140625" style="4" customWidth="1"/>
    <col min="2" max="4" width="9.140625" style="4"/>
    <col min="5" max="5" width="11.28515625" style="4" customWidth="1"/>
    <col min="6" max="6" width="9.140625" style="4"/>
    <col min="7" max="7" width="10.7109375" style="4" customWidth="1"/>
    <col min="8" max="8" width="10" style="4" customWidth="1"/>
    <col min="9" max="9" width="10.42578125" style="4" bestFit="1" customWidth="1"/>
    <col min="10" max="11" width="9.140625" style="4"/>
    <col min="12" max="12" width="19.85546875" style="4" customWidth="1"/>
    <col min="13" max="16384" width="9.140625" style="4"/>
  </cols>
  <sheetData>
    <row r="1" spans="1:15" ht="29.25" customHeight="1">
      <c r="A1" s="182" t="s">
        <v>113</v>
      </c>
      <c r="B1" s="182"/>
      <c r="C1" s="182"/>
      <c r="D1" s="182"/>
      <c r="E1" s="182"/>
      <c r="F1" s="182"/>
      <c r="G1" s="182"/>
      <c r="H1" s="182"/>
      <c r="I1" s="182"/>
      <c r="J1" s="10"/>
      <c r="K1" s="10"/>
      <c r="L1" s="10"/>
      <c r="M1" s="10"/>
    </row>
    <row r="2" spans="1:15" ht="18" customHeight="1">
      <c r="A2" s="168" t="s">
        <v>206</v>
      </c>
      <c r="B2" s="168"/>
      <c r="C2" s="168"/>
      <c r="D2" s="168"/>
      <c r="E2" s="64"/>
      <c r="F2" s="168" t="s">
        <v>207</v>
      </c>
      <c r="G2" s="168"/>
      <c r="H2" s="168"/>
      <c r="I2" s="168"/>
      <c r="J2" s="5"/>
      <c r="K2" s="5"/>
      <c r="L2" s="5"/>
      <c r="M2" s="5"/>
    </row>
    <row r="3" spans="1:15" s="6" customFormat="1" ht="21" customHeight="1">
      <c r="A3" s="170" t="s">
        <v>16</v>
      </c>
      <c r="B3" s="170"/>
      <c r="C3" s="176" t="str">
        <f>'DATA-PAGE4'!C2:F2</f>
        <v>A MOHAMED IBRAHIM</v>
      </c>
      <c r="D3" s="177"/>
      <c r="E3" s="177"/>
      <c r="F3" s="178"/>
      <c r="G3" s="79" t="s">
        <v>146</v>
      </c>
      <c r="H3" s="175" t="str">
        <f>'DATA-PAGE4'!R3</f>
        <v>xxxxx40k</v>
      </c>
      <c r="I3" s="175"/>
    </row>
    <row r="4" spans="1:15" s="6" customFormat="1" ht="20.25" customHeight="1">
      <c r="A4" s="170" t="s">
        <v>17</v>
      </c>
      <c r="B4" s="170"/>
      <c r="C4" s="189" t="str">
        <f>'DATA-PAGE4'!I2</f>
        <v xml:space="preserve">ASSISTANT SURGEON </v>
      </c>
      <c r="D4" s="189"/>
      <c r="E4" s="189"/>
      <c r="F4" s="189"/>
      <c r="G4" s="79" t="s">
        <v>147</v>
      </c>
      <c r="H4" s="171" t="str">
        <f>'DATA-PAGE4'!$L$3</f>
        <v>CHEGO9391E</v>
      </c>
      <c r="I4" s="172"/>
    </row>
    <row r="5" spans="1:15" s="6" customFormat="1" ht="21.75" customHeight="1">
      <c r="A5" s="170" t="s">
        <v>145</v>
      </c>
      <c r="B5" s="170"/>
      <c r="C5" s="189" t="str">
        <f>'DATA-PAGE4'!C3</f>
        <v>PHC LONDON</v>
      </c>
      <c r="D5" s="189"/>
      <c r="E5" s="189"/>
      <c r="F5" s="189"/>
      <c r="G5" s="148" t="s">
        <v>213</v>
      </c>
      <c r="H5" s="171" t="str">
        <f>'ENTRY PAGE'!$C$4</f>
        <v>123456798/MEDL</v>
      </c>
      <c r="I5" s="172"/>
    </row>
    <row r="6" spans="1:15" s="6" customFormat="1" ht="21.75" customHeight="1">
      <c r="A6" s="160"/>
      <c r="B6" s="160"/>
      <c r="C6" s="190"/>
      <c r="D6" s="190"/>
      <c r="E6" s="190"/>
      <c r="F6" s="190"/>
      <c r="G6" s="174"/>
      <c r="H6" s="174"/>
      <c r="I6" s="174"/>
    </row>
    <row r="7" spans="1:15" s="6" customFormat="1" ht="15" customHeight="1">
      <c r="A7" s="21" t="s">
        <v>18</v>
      </c>
      <c r="B7" s="173" t="s">
        <v>19</v>
      </c>
      <c r="C7" s="173"/>
      <c r="D7" s="173"/>
      <c r="E7" s="173"/>
      <c r="F7" s="173"/>
      <c r="G7" s="173"/>
      <c r="H7" s="78" t="s">
        <v>20</v>
      </c>
      <c r="I7" s="78" t="s">
        <v>20</v>
      </c>
    </row>
    <row r="8" spans="1:15" s="6" customFormat="1" ht="15" customHeight="1">
      <c r="A8" s="65">
        <v>1</v>
      </c>
      <c r="B8" s="169" t="s">
        <v>134</v>
      </c>
      <c r="C8" s="169"/>
      <c r="D8" s="169"/>
      <c r="E8" s="169"/>
      <c r="F8" s="169"/>
      <c r="G8" s="169"/>
      <c r="H8" s="41"/>
      <c r="I8" s="19">
        <f>'DATA-PAGE4'!K27</f>
        <v>609955</v>
      </c>
    </row>
    <row r="9" spans="1:15" s="6" customFormat="1" ht="15" customHeight="1">
      <c r="A9" s="65">
        <v>2</v>
      </c>
      <c r="B9" s="169" t="s">
        <v>21</v>
      </c>
      <c r="C9" s="169"/>
      <c r="D9" s="169"/>
      <c r="E9" s="169"/>
      <c r="F9" s="169"/>
      <c r="G9" s="169"/>
      <c r="H9" s="41"/>
      <c r="I9" s="41"/>
    </row>
    <row r="10" spans="1:15" s="6" customFormat="1" ht="15" customHeight="1">
      <c r="A10" s="65"/>
      <c r="B10" s="41" t="s">
        <v>22</v>
      </c>
      <c r="C10" s="41"/>
      <c r="D10" s="88" t="s">
        <v>159</v>
      </c>
      <c r="E10" s="144">
        <v>7000</v>
      </c>
      <c r="F10" s="66" t="s">
        <v>15</v>
      </c>
      <c r="G10" s="67">
        <f>E10*12</f>
        <v>84000</v>
      </c>
      <c r="H10" s="41"/>
      <c r="I10" s="41"/>
      <c r="J10" s="86" t="s">
        <v>197</v>
      </c>
    </row>
    <row r="11" spans="1:15" s="6" customFormat="1" ht="15" customHeight="1">
      <c r="A11" s="65"/>
      <c r="B11" s="159" t="s">
        <v>23</v>
      </c>
      <c r="C11" s="159"/>
      <c r="D11" s="159"/>
      <c r="E11" s="159"/>
      <c r="F11" s="159"/>
      <c r="G11" s="19">
        <f>'DATA-PAGE4'!H30</f>
        <v>55676</v>
      </c>
      <c r="H11" s="41"/>
      <c r="I11" s="41"/>
      <c r="J11" s="86"/>
    </row>
    <row r="12" spans="1:15" s="6" customFormat="1" ht="15" customHeight="1">
      <c r="A12" s="65"/>
      <c r="B12" s="159" t="s">
        <v>24</v>
      </c>
      <c r="C12" s="159"/>
      <c r="D12" s="159"/>
      <c r="E12" s="159"/>
      <c r="F12" s="159"/>
      <c r="G12" s="68">
        <f>IF(G10&gt;G11,G10-G11,0)</f>
        <v>28324</v>
      </c>
      <c r="H12" s="41"/>
      <c r="I12" s="41"/>
      <c r="J12" s="86"/>
    </row>
    <row r="13" spans="1:15" s="6" customFormat="1" ht="15" customHeight="1">
      <c r="A13" s="65"/>
      <c r="B13" s="159" t="s">
        <v>25</v>
      </c>
      <c r="C13" s="159"/>
      <c r="D13" s="159"/>
      <c r="E13" s="159"/>
      <c r="F13" s="159"/>
      <c r="G13" s="19">
        <f>'DATA-PAGE4'!F18</f>
        <v>16800</v>
      </c>
      <c r="H13" s="136">
        <f>$G$13</f>
        <v>16800</v>
      </c>
      <c r="I13" s="41"/>
      <c r="J13" s="146" t="s">
        <v>198</v>
      </c>
      <c r="K13" s="147"/>
      <c r="L13" s="147"/>
      <c r="M13" s="147"/>
      <c r="N13" s="147"/>
      <c r="O13" s="147"/>
    </row>
    <row r="14" spans="1:15" s="6" customFormat="1" ht="15" customHeight="1">
      <c r="A14" s="65"/>
      <c r="B14" s="159" t="s">
        <v>26</v>
      </c>
      <c r="C14" s="159"/>
      <c r="D14" s="159"/>
      <c r="E14" s="159"/>
      <c r="F14" s="159"/>
      <c r="G14" s="159"/>
      <c r="H14" s="68"/>
      <c r="I14" s="142">
        <f>$H$13</f>
        <v>16800</v>
      </c>
      <c r="J14" s="86"/>
    </row>
    <row r="15" spans="1:15" s="6" customFormat="1" ht="15" customHeight="1">
      <c r="A15" s="65">
        <v>3</v>
      </c>
      <c r="B15" s="158" t="s">
        <v>27</v>
      </c>
      <c r="C15" s="158"/>
      <c r="D15" s="158"/>
      <c r="E15" s="158"/>
      <c r="F15" s="158"/>
      <c r="G15" s="159"/>
      <c r="H15" s="41"/>
      <c r="I15" s="19">
        <f>I8-I14</f>
        <v>593155</v>
      </c>
      <c r="J15" s="86"/>
    </row>
    <row r="16" spans="1:15" s="6" customFormat="1" ht="15" customHeight="1">
      <c r="A16" s="99">
        <v>4</v>
      </c>
      <c r="B16" s="180" t="s">
        <v>176</v>
      </c>
      <c r="C16" s="181"/>
      <c r="D16" s="181"/>
      <c r="E16" s="181"/>
      <c r="F16" s="103"/>
      <c r="G16" s="100"/>
      <c r="H16" s="137">
        <f>'ENTRY PAGE'!$C$31</f>
        <v>2440</v>
      </c>
      <c r="I16" s="41"/>
      <c r="J16" s="86" t="s">
        <v>199</v>
      </c>
    </row>
    <row r="17" spans="1:17" s="6" customFormat="1" ht="15" customHeight="1">
      <c r="A17" s="65"/>
      <c r="B17" s="101" t="s">
        <v>175</v>
      </c>
      <c r="C17" s="102"/>
      <c r="D17" s="102"/>
      <c r="E17" s="102"/>
      <c r="F17" s="102"/>
      <c r="G17" s="65"/>
      <c r="H17" s="142">
        <f>'ENTRY PAGE'!$C$32</f>
        <v>0</v>
      </c>
      <c r="I17" s="41"/>
      <c r="J17" s="86" t="s">
        <v>200</v>
      </c>
    </row>
    <row r="18" spans="1:17" s="6" customFormat="1" ht="15" customHeight="1">
      <c r="A18" s="65"/>
      <c r="B18" s="159" t="s">
        <v>135</v>
      </c>
      <c r="C18" s="159"/>
      <c r="D18" s="159"/>
      <c r="E18" s="159"/>
      <c r="F18" s="159"/>
      <c r="G18" s="159"/>
      <c r="H18" s="41"/>
      <c r="I18" s="19"/>
      <c r="J18" s="86"/>
    </row>
    <row r="19" spans="1:17" s="6" customFormat="1" ht="15" customHeight="1">
      <c r="A19" s="65">
        <v>5</v>
      </c>
      <c r="B19" s="159" t="s">
        <v>28</v>
      </c>
      <c r="C19" s="159"/>
      <c r="D19" s="159"/>
      <c r="E19" s="159"/>
      <c r="F19" s="159"/>
      <c r="G19" s="159"/>
      <c r="H19" s="41"/>
      <c r="I19" s="19">
        <f>I15-(H16+H17)</f>
        <v>590715</v>
      </c>
      <c r="J19" s="86"/>
    </row>
    <row r="20" spans="1:17" s="6" customFormat="1" ht="15" customHeight="1">
      <c r="A20" s="65">
        <v>6</v>
      </c>
      <c r="B20" s="159" t="s">
        <v>29</v>
      </c>
      <c r="C20" s="159"/>
      <c r="D20" s="159"/>
      <c r="E20" s="159"/>
      <c r="F20" s="159"/>
      <c r="G20" s="159"/>
      <c r="H20" s="69"/>
      <c r="I20" s="70">
        <f>H20</f>
        <v>0</v>
      </c>
      <c r="J20" s="86"/>
    </row>
    <row r="21" spans="1:17" s="6" customFormat="1" ht="15" customHeight="1">
      <c r="A21" s="65">
        <v>7</v>
      </c>
      <c r="B21" s="160" t="s">
        <v>30</v>
      </c>
      <c r="C21" s="160"/>
      <c r="D21" s="160"/>
      <c r="E21" s="160"/>
      <c r="F21" s="160"/>
      <c r="G21" s="160"/>
      <c r="H21" s="41"/>
      <c r="I21" s="70">
        <f>I19+I20</f>
        <v>590715</v>
      </c>
      <c r="J21" s="86"/>
    </row>
    <row r="22" spans="1:17" s="6" customFormat="1" ht="15" customHeight="1">
      <c r="A22" s="65">
        <v>8</v>
      </c>
      <c r="B22" s="161" t="s">
        <v>103</v>
      </c>
      <c r="C22" s="161"/>
      <c r="D22" s="161"/>
      <c r="E22" s="161"/>
      <c r="F22" s="161"/>
      <c r="G22" s="161"/>
      <c r="H22" s="68"/>
      <c r="I22" s="70">
        <f>I21-H22</f>
        <v>590715</v>
      </c>
      <c r="J22" s="86"/>
    </row>
    <row r="23" spans="1:17" s="6" customFormat="1" ht="15" customHeight="1">
      <c r="A23" s="163">
        <v>9</v>
      </c>
      <c r="B23" s="162" t="s">
        <v>31</v>
      </c>
      <c r="C23" s="162"/>
      <c r="D23" s="162"/>
      <c r="E23" s="162"/>
      <c r="F23" s="162"/>
      <c r="G23" s="89" t="s">
        <v>20</v>
      </c>
      <c r="H23" s="106"/>
      <c r="I23" s="106"/>
      <c r="J23" s="86"/>
    </row>
    <row r="24" spans="1:17" s="6" customFormat="1" ht="15" customHeight="1">
      <c r="A24" s="164"/>
      <c r="B24" s="188" t="s">
        <v>32</v>
      </c>
      <c r="C24" s="159" t="s">
        <v>133</v>
      </c>
      <c r="D24" s="159"/>
      <c r="E24" s="159"/>
      <c r="F24" s="159"/>
      <c r="G24" s="19">
        <f>'DATA-PAGE4'!L27+'DATA-PAGE4'!P27</f>
        <v>80343</v>
      </c>
      <c r="H24" s="41"/>
      <c r="I24" s="41"/>
      <c r="J24" s="86"/>
    </row>
    <row r="25" spans="1:17" s="6" customFormat="1" ht="15" customHeight="1">
      <c r="A25" s="164"/>
      <c r="B25" s="188"/>
      <c r="C25" s="159" t="s">
        <v>138</v>
      </c>
      <c r="D25" s="159"/>
      <c r="E25" s="159"/>
      <c r="F25" s="159"/>
      <c r="G25" s="142"/>
      <c r="H25" s="41"/>
      <c r="I25" s="71"/>
      <c r="J25" s="86" t="s">
        <v>142</v>
      </c>
    </row>
    <row r="26" spans="1:17" s="6" customFormat="1" ht="15" customHeight="1">
      <c r="A26" s="164"/>
      <c r="B26" s="188"/>
      <c r="C26" s="159" t="s">
        <v>157</v>
      </c>
      <c r="D26" s="159"/>
      <c r="E26" s="159"/>
      <c r="F26" s="159"/>
      <c r="G26" s="19">
        <f>'DATA-PAGE4'!N18</f>
        <v>360</v>
      </c>
      <c r="H26" s="41"/>
      <c r="I26" s="41"/>
      <c r="J26" s="86"/>
    </row>
    <row r="27" spans="1:17" s="6" customFormat="1" ht="15" customHeight="1">
      <c r="A27" s="164"/>
      <c r="B27" s="188"/>
      <c r="C27" s="159" t="s">
        <v>158</v>
      </c>
      <c r="D27" s="159"/>
      <c r="E27" s="159"/>
      <c r="F27" s="159"/>
      <c r="G27" s="90">
        <f>'DATA-PAGE4'!M18</f>
        <v>0</v>
      </c>
      <c r="H27" s="41"/>
      <c r="I27" s="41"/>
      <c r="J27" s="86" t="s">
        <v>201</v>
      </c>
    </row>
    <row r="28" spans="1:17" s="6" customFormat="1" ht="15" customHeight="1">
      <c r="A28" s="164"/>
      <c r="B28" s="188"/>
      <c r="C28" s="159" t="s">
        <v>139</v>
      </c>
      <c r="D28" s="159"/>
      <c r="E28" s="159"/>
      <c r="F28" s="159"/>
      <c r="G28" s="142">
        <f>'ENTRY PAGE'!$C$35</f>
        <v>0</v>
      </c>
      <c r="H28" s="41"/>
      <c r="I28" s="41"/>
      <c r="J28" s="86" t="s">
        <v>202</v>
      </c>
    </row>
    <row r="29" spans="1:17" s="6" customFormat="1" ht="15" customHeight="1">
      <c r="A29" s="164"/>
      <c r="B29" s="188"/>
      <c r="C29" s="159" t="s">
        <v>140</v>
      </c>
      <c r="D29" s="159"/>
      <c r="E29" s="159"/>
      <c r="F29" s="159"/>
      <c r="G29" s="72">
        <f>'DATA-PAGE4'!Q27</f>
        <v>0</v>
      </c>
      <c r="H29" s="69"/>
      <c r="I29" s="41"/>
      <c r="J29" s="86"/>
      <c r="M29" s="3"/>
      <c r="N29" s="3"/>
      <c r="O29" s="3"/>
      <c r="P29" s="3"/>
      <c r="Q29" s="3"/>
    </row>
    <row r="30" spans="1:17" s="6" customFormat="1" ht="15" customHeight="1">
      <c r="A30" s="164"/>
      <c r="B30" s="188"/>
      <c r="C30" s="157" t="s">
        <v>143</v>
      </c>
      <c r="D30" s="157"/>
      <c r="E30" s="157"/>
      <c r="F30" s="157"/>
      <c r="G30" s="142">
        <f>'ENTRY PAGE'!$C$36</f>
        <v>0</v>
      </c>
      <c r="H30" s="69"/>
      <c r="I30" s="41"/>
      <c r="J30" s="86"/>
    </row>
    <row r="31" spans="1:17" s="6" customFormat="1" ht="15" customHeight="1">
      <c r="A31" s="164"/>
      <c r="B31" s="188"/>
      <c r="C31" s="157" t="s">
        <v>33</v>
      </c>
      <c r="D31" s="157"/>
      <c r="E31" s="157"/>
      <c r="F31" s="157"/>
      <c r="G31" s="142">
        <f>'ENTRY PAGE'!$C$37</f>
        <v>0</v>
      </c>
      <c r="H31" s="69"/>
      <c r="I31" s="41"/>
      <c r="J31" s="86" t="s">
        <v>203</v>
      </c>
    </row>
    <row r="32" spans="1:17" s="6" customFormat="1" ht="15" customHeight="1">
      <c r="A32" s="164"/>
      <c r="B32" s="188"/>
      <c r="C32" s="157" t="s">
        <v>165</v>
      </c>
      <c r="D32" s="185"/>
      <c r="E32" s="185"/>
      <c r="F32" s="185"/>
      <c r="G32" s="142">
        <f>'ENTRY PAGE'!$C$38</f>
        <v>0</v>
      </c>
      <c r="H32" s="69"/>
      <c r="I32" s="41"/>
      <c r="J32" s="86" t="s">
        <v>204</v>
      </c>
    </row>
    <row r="33" spans="1:13" s="6" customFormat="1" ht="15" customHeight="1">
      <c r="A33" s="164"/>
      <c r="B33" s="188"/>
      <c r="C33" s="157" t="s">
        <v>164</v>
      </c>
      <c r="D33" s="157"/>
      <c r="E33" s="157"/>
      <c r="F33" s="157"/>
      <c r="G33" s="142">
        <f>'ENTRY PAGE'!$C$39</f>
        <v>0</v>
      </c>
      <c r="H33" s="69"/>
      <c r="I33" s="41"/>
    </row>
    <row r="34" spans="1:13" s="6" customFormat="1" ht="15" customHeight="1">
      <c r="A34" s="164"/>
      <c r="B34" s="74" t="s">
        <v>34</v>
      </c>
      <c r="C34" s="186" t="s">
        <v>35</v>
      </c>
      <c r="D34" s="186"/>
      <c r="E34" s="186"/>
      <c r="F34" s="186"/>
      <c r="G34" s="145">
        <f>'ENTRY PAGE'!$C$40</f>
        <v>0</v>
      </c>
      <c r="H34" s="69"/>
      <c r="I34" s="41"/>
    </row>
    <row r="35" spans="1:13" s="6" customFormat="1" ht="15" customHeight="1">
      <c r="A35" s="164"/>
      <c r="B35" s="74" t="s">
        <v>36</v>
      </c>
      <c r="C35" s="186" t="s">
        <v>37</v>
      </c>
      <c r="D35" s="186"/>
      <c r="E35" s="186"/>
      <c r="F35" s="186"/>
      <c r="G35" s="145">
        <f>'ENTRY PAGE'!$C$41</f>
        <v>0</v>
      </c>
      <c r="H35" s="69"/>
      <c r="I35" s="41"/>
    </row>
    <row r="36" spans="1:13" s="6" customFormat="1" ht="15" customHeight="1">
      <c r="A36" s="164"/>
      <c r="B36" s="187" t="s">
        <v>8</v>
      </c>
      <c r="C36" s="187"/>
      <c r="D36" s="187"/>
      <c r="E36" s="187"/>
      <c r="F36" s="187"/>
      <c r="G36" s="75">
        <f>SUM(G24:G35)</f>
        <v>80703</v>
      </c>
      <c r="H36" s="69"/>
      <c r="I36" s="41"/>
    </row>
    <row r="37" spans="1:13" s="6" customFormat="1" ht="15" customHeight="1">
      <c r="A37" s="164"/>
      <c r="B37" s="183" t="s">
        <v>184</v>
      </c>
      <c r="C37" s="183"/>
      <c r="D37" s="183"/>
      <c r="E37" s="183"/>
      <c r="F37" s="183"/>
      <c r="G37" s="183"/>
      <c r="H37" s="69"/>
      <c r="I37" s="41"/>
    </row>
    <row r="38" spans="1:13" s="6" customFormat="1" ht="15" customHeight="1">
      <c r="A38" s="164"/>
      <c r="B38" s="183" t="s">
        <v>106</v>
      </c>
      <c r="C38" s="183"/>
      <c r="D38" s="183"/>
      <c r="E38" s="183"/>
      <c r="F38" s="183"/>
      <c r="G38" s="183"/>
      <c r="H38" s="73">
        <f>MIN(G36,150000)</f>
        <v>80703</v>
      </c>
      <c r="I38" s="41"/>
    </row>
    <row r="39" spans="1:13" s="6" customFormat="1" ht="15" customHeight="1">
      <c r="A39" s="164"/>
      <c r="B39" s="184" t="s">
        <v>38</v>
      </c>
      <c r="C39" s="184"/>
      <c r="D39" s="184"/>
      <c r="E39" s="184"/>
      <c r="F39" s="184"/>
      <c r="G39" s="184"/>
      <c r="H39" s="78"/>
      <c r="I39" s="106"/>
    </row>
    <row r="40" spans="1:13" s="6" customFormat="1" ht="15" customHeight="1">
      <c r="A40" s="164"/>
      <c r="B40" s="16" t="s">
        <v>39</v>
      </c>
      <c r="C40" s="16" t="s">
        <v>40</v>
      </c>
      <c r="D40" s="16"/>
      <c r="E40" s="16"/>
      <c r="F40" s="16"/>
      <c r="G40" s="16"/>
      <c r="H40" s="72">
        <f>'DATA-PAGE4'!O27</f>
        <v>1800</v>
      </c>
      <c r="I40" s="41"/>
    </row>
    <row r="41" spans="1:13" s="6" customFormat="1" ht="15" customHeight="1">
      <c r="A41" s="164"/>
      <c r="B41" s="76" t="s">
        <v>41</v>
      </c>
      <c r="C41" s="16" t="s">
        <v>42</v>
      </c>
      <c r="D41" s="16"/>
      <c r="E41" s="16"/>
      <c r="F41" s="16"/>
      <c r="G41" s="16"/>
      <c r="H41" s="136">
        <f>'ENTRY PAGE'!$C$43</f>
        <v>0</v>
      </c>
      <c r="I41" s="41"/>
    </row>
    <row r="42" spans="1:13" s="6" customFormat="1" ht="15" customHeight="1">
      <c r="A42" s="164"/>
      <c r="B42" s="76" t="s">
        <v>43</v>
      </c>
      <c r="C42" s="16" t="s">
        <v>44</v>
      </c>
      <c r="D42" s="16"/>
      <c r="E42" s="16"/>
      <c r="F42" s="16"/>
      <c r="G42" s="16"/>
      <c r="H42" s="136">
        <f>'ENTRY PAGE'!$C$44</f>
        <v>0</v>
      </c>
      <c r="I42" s="41"/>
    </row>
    <row r="43" spans="1:13" s="6" customFormat="1" ht="15" customHeight="1">
      <c r="A43" s="164"/>
      <c r="B43" s="76" t="s">
        <v>45</v>
      </c>
      <c r="C43" s="16" t="s">
        <v>46</v>
      </c>
      <c r="D43" s="16"/>
      <c r="E43" s="16"/>
      <c r="F43" s="16"/>
      <c r="G43" s="16"/>
      <c r="H43" s="136">
        <f>'ENTRY PAGE'!$C$45</f>
        <v>0</v>
      </c>
      <c r="I43" s="41"/>
    </row>
    <row r="44" spans="1:13" s="6" customFormat="1" ht="15" customHeight="1">
      <c r="A44" s="164"/>
      <c r="B44" s="76" t="s">
        <v>47</v>
      </c>
      <c r="C44" s="167" t="s">
        <v>205</v>
      </c>
      <c r="D44" s="167"/>
      <c r="E44" s="167"/>
      <c r="F44" s="167"/>
      <c r="G44" s="167"/>
      <c r="H44" s="136">
        <f>'ENTRY PAGE'!$C$46</f>
        <v>1646</v>
      </c>
      <c r="I44" s="41"/>
    </row>
    <row r="45" spans="1:13" s="6" customFormat="1" ht="15" customHeight="1">
      <c r="A45" s="164"/>
      <c r="B45" s="76" t="s">
        <v>48</v>
      </c>
      <c r="C45" s="166" t="s">
        <v>49</v>
      </c>
      <c r="D45" s="166"/>
      <c r="E45" s="166"/>
      <c r="F45" s="166"/>
      <c r="G45" s="166"/>
      <c r="H45" s="136">
        <f>'ENTRY PAGE'!$C$47</f>
        <v>0</v>
      </c>
      <c r="I45" s="41"/>
    </row>
    <row r="46" spans="1:13" s="6" customFormat="1" ht="15" customHeight="1">
      <c r="A46" s="165"/>
      <c r="B46" s="179" t="s">
        <v>50</v>
      </c>
      <c r="C46" s="179"/>
      <c r="D46" s="179"/>
      <c r="E46" s="179"/>
      <c r="F46" s="179"/>
      <c r="G46" s="179"/>
      <c r="H46" s="73">
        <f>SUM(H38:H45)</f>
        <v>84149</v>
      </c>
      <c r="I46" s="19">
        <f>H46</f>
        <v>84149</v>
      </c>
      <c r="M46" s="11"/>
    </row>
    <row r="47" spans="1:13" s="6" customFormat="1" ht="15" customHeight="1" thickBot="1">
      <c r="A47" s="12"/>
      <c r="B47" s="12"/>
      <c r="C47" s="12"/>
      <c r="D47" s="12"/>
      <c r="E47" s="12"/>
      <c r="F47" s="12"/>
      <c r="G47" s="12"/>
      <c r="H47" s="13"/>
      <c r="I47" s="13"/>
    </row>
    <row r="48" spans="1:13" ht="27.75" thickBot="1">
      <c r="J48" s="154" t="s">
        <v>153</v>
      </c>
      <c r="K48" s="155"/>
      <c r="L48" s="156"/>
    </row>
    <row r="49" spans="1:9" ht="20.25">
      <c r="A49" s="277" t="s">
        <v>224</v>
      </c>
      <c r="B49" s="277"/>
      <c r="C49" s="277"/>
      <c r="D49" s="277"/>
      <c r="E49" s="277"/>
      <c r="F49" s="277"/>
      <c r="G49" s="277"/>
      <c r="H49" s="277"/>
      <c r="I49" s="277"/>
    </row>
  </sheetData>
  <mergeCells count="53">
    <mergeCell ref="A1:I1"/>
    <mergeCell ref="B37:G37"/>
    <mergeCell ref="B38:G38"/>
    <mergeCell ref="B39:G39"/>
    <mergeCell ref="C32:F32"/>
    <mergeCell ref="C33:F33"/>
    <mergeCell ref="C34:F34"/>
    <mergeCell ref="C35:F35"/>
    <mergeCell ref="B36:F36"/>
    <mergeCell ref="B20:G20"/>
    <mergeCell ref="B24:B33"/>
    <mergeCell ref="C24:F24"/>
    <mergeCell ref="C25:F25"/>
    <mergeCell ref="C4:F4"/>
    <mergeCell ref="C5:F5"/>
    <mergeCell ref="C6:F6"/>
    <mergeCell ref="B11:F11"/>
    <mergeCell ref="B12:F12"/>
    <mergeCell ref="B13:F13"/>
    <mergeCell ref="B46:G46"/>
    <mergeCell ref="B16:E16"/>
    <mergeCell ref="B14:G14"/>
    <mergeCell ref="C29:F29"/>
    <mergeCell ref="C30:F30"/>
    <mergeCell ref="A2:D2"/>
    <mergeCell ref="F2:I2"/>
    <mergeCell ref="B9:G9"/>
    <mergeCell ref="A4:B4"/>
    <mergeCell ref="H4:I4"/>
    <mergeCell ref="H5:I5"/>
    <mergeCell ref="B7:G7"/>
    <mergeCell ref="B8:G8"/>
    <mergeCell ref="G6:I6"/>
    <mergeCell ref="A3:B3"/>
    <mergeCell ref="H3:I3"/>
    <mergeCell ref="C3:F3"/>
    <mergeCell ref="A5:B5"/>
    <mergeCell ref="A6:B6"/>
    <mergeCell ref="J48:L48"/>
    <mergeCell ref="A49:I49"/>
    <mergeCell ref="C31:F31"/>
    <mergeCell ref="B15:G15"/>
    <mergeCell ref="B18:G18"/>
    <mergeCell ref="B19:G19"/>
    <mergeCell ref="B21:G21"/>
    <mergeCell ref="B22:G22"/>
    <mergeCell ref="B23:F23"/>
    <mergeCell ref="A23:A46"/>
    <mergeCell ref="C26:F26"/>
    <mergeCell ref="C27:F27"/>
    <mergeCell ref="C28:F28"/>
    <mergeCell ref="C45:G45"/>
    <mergeCell ref="C44:G44"/>
  </mergeCells>
  <hyperlinks>
    <hyperlink ref="A49:G49" r:id="rId1" display="www.kalvisolai.com"/>
    <hyperlink ref="J48" location="page1!A1" display="GO TO PAGE NO 1"/>
    <hyperlink ref="J48:L48" location="'page-2'!A1" display="GO TO PAGE NO 2"/>
    <hyperlink ref="A49" r:id="rId2"/>
  </hyperlinks>
  <printOptions horizontalCentered="1"/>
  <pageMargins left="0.35433070866141736" right="0.27559055118110237" top="0.59055118110236227" bottom="0.74803149606299213" header="0.31496062992125984" footer="0.31496062992125984"/>
  <pageSetup paperSize="5" scale="10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opLeftCell="A37" zoomScaleSheetLayoutView="101" workbookViewId="0">
      <selection activeCell="A51" sqref="A51:I51"/>
    </sheetView>
  </sheetViews>
  <sheetFormatPr defaultRowHeight="15"/>
  <cols>
    <col min="1" max="1" width="5.7109375" style="7" customWidth="1"/>
    <col min="2" max="2" width="9.140625" style="7"/>
    <col min="3" max="3" width="10.140625" style="7" customWidth="1"/>
    <col min="4" max="6" width="9.140625" style="7"/>
    <col min="7" max="7" width="15.28515625" style="7" customWidth="1"/>
    <col min="8" max="8" width="11.42578125" style="7" customWidth="1"/>
    <col min="9" max="9" width="12.7109375" style="7" customWidth="1"/>
    <col min="10" max="11" width="9.140625" style="7"/>
    <col min="12" max="12" width="18.140625" style="7" customWidth="1"/>
    <col min="13" max="16384" width="9.140625" style="7"/>
  </cols>
  <sheetData>
    <row r="1" spans="1:17" s="14" customFormat="1">
      <c r="A1" s="46" t="s">
        <v>18</v>
      </c>
      <c r="B1" s="193" t="s">
        <v>19</v>
      </c>
      <c r="C1" s="193"/>
      <c r="D1" s="193"/>
      <c r="E1" s="193"/>
      <c r="F1" s="193"/>
      <c r="G1" s="193"/>
      <c r="H1" s="46" t="s">
        <v>20</v>
      </c>
      <c r="I1" s="46" t="s">
        <v>20</v>
      </c>
    </row>
    <row r="2" spans="1:17" s="14" customFormat="1">
      <c r="A2" s="47">
        <v>10</v>
      </c>
      <c r="B2" s="194" t="s">
        <v>70</v>
      </c>
      <c r="C2" s="194"/>
      <c r="D2" s="194"/>
      <c r="E2" s="194"/>
      <c r="F2" s="194"/>
      <c r="G2" s="194"/>
      <c r="H2" s="48"/>
      <c r="I2" s="49">
        <f>page1!I22</f>
        <v>590715</v>
      </c>
    </row>
    <row r="3" spans="1:17" s="14" customFormat="1">
      <c r="A3" s="50"/>
      <c r="B3" s="199"/>
      <c r="C3" s="199"/>
      <c r="D3" s="199"/>
      <c r="E3" s="199"/>
      <c r="F3" s="199"/>
      <c r="G3" s="199"/>
      <c r="H3" s="48"/>
      <c r="I3" s="51"/>
    </row>
    <row r="4" spans="1:17" s="14" customFormat="1">
      <c r="A4" s="47">
        <v>11</v>
      </c>
      <c r="B4" s="194" t="s">
        <v>69</v>
      </c>
      <c r="C4" s="194"/>
      <c r="D4" s="194"/>
      <c r="E4" s="194"/>
      <c r="F4" s="194"/>
      <c r="G4" s="194"/>
      <c r="H4" s="48"/>
      <c r="I4" s="51">
        <f>page1!I46</f>
        <v>84149</v>
      </c>
    </row>
    <row r="5" spans="1:17" s="14" customFormat="1">
      <c r="A5" s="47">
        <v>12</v>
      </c>
      <c r="B5" s="194" t="s">
        <v>51</v>
      </c>
      <c r="C5" s="194"/>
      <c r="D5" s="194"/>
      <c r="E5" s="194"/>
      <c r="F5" s="194"/>
      <c r="G5" s="194"/>
      <c r="H5" s="48"/>
      <c r="I5" s="49">
        <f>I2-I4</f>
        <v>506566</v>
      </c>
    </row>
    <row r="6" spans="1:17" s="14" customFormat="1">
      <c r="A6" s="50"/>
      <c r="B6" s="195" t="s">
        <v>52</v>
      </c>
      <c r="C6" s="196"/>
      <c r="D6" s="196"/>
      <c r="E6" s="196"/>
      <c r="F6" s="196"/>
      <c r="G6" s="197"/>
      <c r="H6" s="48"/>
      <c r="I6" s="51">
        <f>IF(MOD(I5,10)&lt;5,FLOOR(I5,10),CEILING(I5,10))</f>
        <v>506570</v>
      </c>
    </row>
    <row r="7" spans="1:17" s="14" customFormat="1">
      <c r="A7" s="201">
        <v>13</v>
      </c>
      <c r="B7" s="198" t="s">
        <v>53</v>
      </c>
      <c r="C7" s="198"/>
      <c r="D7" s="198"/>
      <c r="E7" s="198"/>
      <c r="F7" s="198"/>
      <c r="G7" s="198"/>
      <c r="H7" s="48"/>
      <c r="I7" s="51"/>
    </row>
    <row r="8" spans="1:17" s="14" customFormat="1">
      <c r="A8" s="201"/>
      <c r="B8" s="192" t="s">
        <v>54</v>
      </c>
      <c r="C8" s="192"/>
      <c r="D8" s="47" t="s">
        <v>55</v>
      </c>
      <c r="E8" s="47" t="s">
        <v>56</v>
      </c>
      <c r="F8" s="47" t="s">
        <v>20</v>
      </c>
      <c r="G8" s="47" t="s">
        <v>57</v>
      </c>
      <c r="H8" s="48"/>
      <c r="I8" s="51"/>
    </row>
    <row r="9" spans="1:17" s="14" customFormat="1">
      <c r="A9" s="201"/>
      <c r="B9" s="52" t="s">
        <v>104</v>
      </c>
      <c r="C9" s="52"/>
      <c r="D9" s="53">
        <v>0</v>
      </c>
      <c r="E9" s="53">
        <v>0</v>
      </c>
      <c r="F9" s="54">
        <v>250000</v>
      </c>
      <c r="G9" s="55" t="str">
        <f>"Nil"</f>
        <v>Nil</v>
      </c>
      <c r="H9" s="48"/>
      <c r="I9" s="55" t="str">
        <f>G9</f>
        <v>Nil</v>
      </c>
    </row>
    <row r="10" spans="1:17" s="14" customFormat="1">
      <c r="A10" s="201"/>
      <c r="B10" s="52" t="s">
        <v>105</v>
      </c>
      <c r="C10" s="52"/>
      <c r="D10" s="53">
        <v>0.1</v>
      </c>
      <c r="E10" s="53">
        <v>0.1</v>
      </c>
      <c r="F10" s="54">
        <f>IF(I6&gt;=500000,250000,I6-F9)</f>
        <v>250000</v>
      </c>
      <c r="G10" s="51">
        <f>IF(F10&lt;=0,0,ROUND(F10*10%,0))</f>
        <v>25000</v>
      </c>
      <c r="H10" s="48"/>
      <c r="I10" s="51"/>
    </row>
    <row r="11" spans="1:17" s="14" customFormat="1">
      <c r="A11" s="201"/>
      <c r="B11" s="52" t="s">
        <v>71</v>
      </c>
      <c r="C11" s="52"/>
      <c r="D11" s="53">
        <v>0.2</v>
      </c>
      <c r="E11" s="53">
        <v>0.2</v>
      </c>
      <c r="F11" s="54">
        <f>IF(I6&gt;=1000001,500000,I6-(F9+F10))</f>
        <v>6570</v>
      </c>
      <c r="G11" s="51">
        <f>ROUND(F11*20%,0)</f>
        <v>1314</v>
      </c>
      <c r="H11" s="48"/>
      <c r="I11" s="51"/>
    </row>
    <row r="12" spans="1:17" s="14" customFormat="1">
      <c r="A12" s="201"/>
      <c r="B12" s="52" t="s">
        <v>72</v>
      </c>
      <c r="C12" s="52"/>
      <c r="D12" s="53">
        <v>0.3</v>
      </c>
      <c r="E12" s="53">
        <v>0.3</v>
      </c>
      <c r="F12" s="54">
        <f>IF(I6&gt;=1000001,I6-1000000,0)</f>
        <v>0</v>
      </c>
      <c r="G12" s="51">
        <f>ROUND(F12*30%,0)</f>
        <v>0</v>
      </c>
      <c r="H12" s="48"/>
      <c r="I12" s="51"/>
    </row>
    <row r="13" spans="1:17" s="14" customFormat="1">
      <c r="A13" s="201"/>
      <c r="B13" s="199"/>
      <c r="C13" s="199"/>
      <c r="D13" s="199"/>
      <c r="E13" s="199"/>
      <c r="F13" s="199"/>
      <c r="G13" s="199"/>
      <c r="H13" s="48"/>
      <c r="I13" s="51"/>
    </row>
    <row r="14" spans="1:17" s="14" customFormat="1" ht="15.75">
      <c r="A14" s="201"/>
      <c r="B14" s="192" t="s">
        <v>120</v>
      </c>
      <c r="C14" s="192"/>
      <c r="D14" s="192"/>
      <c r="E14" s="192"/>
      <c r="F14" s="192"/>
      <c r="G14" s="55">
        <f>SUM(G10:G12)</f>
        <v>26314</v>
      </c>
      <c r="H14" s="48"/>
      <c r="I14" s="51">
        <f>G14</f>
        <v>26314</v>
      </c>
      <c r="Q14" s="143"/>
    </row>
    <row r="15" spans="1:17" s="14" customFormat="1">
      <c r="A15" s="201"/>
      <c r="B15" s="199"/>
      <c r="C15" s="199"/>
      <c r="D15" s="199"/>
      <c r="E15" s="199"/>
      <c r="F15" s="199"/>
      <c r="G15" s="199"/>
      <c r="H15" s="48"/>
      <c r="I15" s="56"/>
    </row>
    <row r="16" spans="1:17" s="14" customFormat="1">
      <c r="A16" s="57">
        <v>14</v>
      </c>
      <c r="B16" s="194" t="s">
        <v>114</v>
      </c>
      <c r="C16" s="194"/>
      <c r="D16" s="194"/>
      <c r="E16" s="194"/>
      <c r="F16" s="194"/>
      <c r="G16" s="194"/>
      <c r="H16" s="48"/>
      <c r="I16" s="58"/>
    </row>
    <row r="17" spans="1:9" s="14" customFormat="1">
      <c r="A17" s="201"/>
      <c r="B17" s="201"/>
      <c r="C17" s="201"/>
      <c r="D17" s="201"/>
      <c r="E17" s="201"/>
      <c r="F17" s="201"/>
      <c r="G17" s="201"/>
      <c r="H17" s="48"/>
      <c r="I17" s="56"/>
    </row>
    <row r="18" spans="1:9" s="14" customFormat="1">
      <c r="A18" s="47">
        <v>15</v>
      </c>
      <c r="B18" s="198" t="s">
        <v>136</v>
      </c>
      <c r="C18" s="198"/>
      <c r="D18" s="198"/>
      <c r="E18" s="198"/>
      <c r="F18" s="198"/>
      <c r="G18" s="198"/>
      <c r="H18" s="48"/>
      <c r="I18" s="51">
        <f>IF(I14="Nil","Nil",I14-I16)</f>
        <v>26314</v>
      </c>
    </row>
    <row r="19" spans="1:9" s="14" customFormat="1">
      <c r="A19" s="199"/>
      <c r="B19" s="199"/>
      <c r="C19" s="199"/>
      <c r="D19" s="199"/>
      <c r="E19" s="199"/>
      <c r="F19" s="199"/>
      <c r="G19" s="199"/>
      <c r="H19" s="48"/>
      <c r="I19" s="51"/>
    </row>
    <row r="20" spans="1:9" s="14" customFormat="1">
      <c r="A20" s="47">
        <v>16</v>
      </c>
      <c r="B20" s="194" t="s">
        <v>115</v>
      </c>
      <c r="C20" s="194"/>
      <c r="D20" s="194"/>
      <c r="E20" s="194"/>
      <c r="F20" s="194"/>
      <c r="G20" s="194"/>
      <c r="H20" s="48"/>
      <c r="I20" s="59"/>
    </row>
    <row r="21" spans="1:9" s="14" customFormat="1">
      <c r="A21" s="199"/>
      <c r="B21" s="199"/>
      <c r="C21" s="199"/>
      <c r="D21" s="199"/>
      <c r="E21" s="199"/>
      <c r="F21" s="199"/>
      <c r="G21" s="199"/>
      <c r="H21" s="48"/>
      <c r="I21" s="59"/>
    </row>
    <row r="22" spans="1:9" s="14" customFormat="1">
      <c r="A22" s="47">
        <v>17</v>
      </c>
      <c r="B22" s="198" t="s">
        <v>137</v>
      </c>
      <c r="C22" s="198"/>
      <c r="D22" s="198"/>
      <c r="E22" s="198"/>
      <c r="F22" s="198"/>
      <c r="G22" s="198"/>
      <c r="H22" s="48"/>
      <c r="I22" s="51">
        <f>IF(I14="Nil","Nil",I18+I20)</f>
        <v>26314</v>
      </c>
    </row>
    <row r="23" spans="1:9" s="14" customFormat="1">
      <c r="A23" s="200"/>
      <c r="B23" s="200"/>
      <c r="C23" s="200"/>
      <c r="D23" s="200"/>
      <c r="E23" s="200"/>
      <c r="F23" s="200"/>
      <c r="G23" s="200"/>
      <c r="H23" s="48"/>
      <c r="I23" s="59"/>
    </row>
    <row r="24" spans="1:9" s="14" customFormat="1" ht="15.75">
      <c r="A24" s="47">
        <v>18</v>
      </c>
      <c r="B24" s="202" t="s">
        <v>196</v>
      </c>
      <c r="C24" s="202"/>
      <c r="D24" s="202"/>
      <c r="E24" s="202"/>
      <c r="F24" s="202"/>
      <c r="G24" s="202"/>
      <c r="H24" s="48"/>
      <c r="I24" s="19">
        <f>IF(I6&lt;=500000,IF(G10&gt;2000,2000,0),0)</f>
        <v>0</v>
      </c>
    </row>
    <row r="25" spans="1:9" s="14" customFormat="1">
      <c r="A25" s="60"/>
      <c r="B25" s="61" t="s">
        <v>118</v>
      </c>
      <c r="C25" s="62"/>
      <c r="D25" s="61"/>
      <c r="E25" s="61"/>
      <c r="F25" s="61"/>
      <c r="G25" s="61"/>
      <c r="H25" s="48"/>
      <c r="I25" s="51"/>
    </row>
    <row r="26" spans="1:9" s="14" customFormat="1">
      <c r="A26" s="93">
        <v>19</v>
      </c>
      <c r="B26" s="203" t="s">
        <v>162</v>
      </c>
      <c r="C26" s="203"/>
      <c r="D26" s="203"/>
      <c r="E26" s="203"/>
      <c r="F26" s="203"/>
      <c r="G26" s="203"/>
      <c r="H26" s="94"/>
      <c r="I26" s="95">
        <f>IF(I14="Nil","Nil",IF(I18&gt;2000,I22-I24,0))</f>
        <v>26314</v>
      </c>
    </row>
    <row r="27" spans="1:9" s="14" customFormat="1">
      <c r="A27" s="200"/>
      <c r="B27" s="200"/>
      <c r="C27" s="200"/>
      <c r="D27" s="200"/>
      <c r="E27" s="200"/>
      <c r="F27" s="200"/>
      <c r="G27" s="200"/>
      <c r="H27" s="48"/>
      <c r="I27" s="59"/>
    </row>
    <row r="28" spans="1:9" s="14" customFormat="1">
      <c r="A28" s="192">
        <v>20</v>
      </c>
      <c r="B28" s="198" t="s">
        <v>116</v>
      </c>
      <c r="C28" s="198"/>
      <c r="D28" s="198"/>
      <c r="E28" s="198"/>
      <c r="F28" s="198"/>
      <c r="G28" s="198"/>
      <c r="H28" s="51">
        <f>IF(I14="Nil","Nil",ROUND((I26*2%),0))</f>
        <v>526</v>
      </c>
      <c r="I28" s="63"/>
    </row>
    <row r="29" spans="1:9" s="14" customFormat="1">
      <c r="A29" s="192"/>
      <c r="B29" s="198" t="s">
        <v>117</v>
      </c>
      <c r="C29" s="198"/>
      <c r="D29" s="198"/>
      <c r="E29" s="198"/>
      <c r="F29" s="198"/>
      <c r="G29" s="198"/>
      <c r="H29" s="51">
        <f>IF(I14="Nil","Nil",ROUND((I26*1%),0))</f>
        <v>263</v>
      </c>
      <c r="I29" s="51"/>
    </row>
    <row r="30" spans="1:9" s="14" customFormat="1">
      <c r="A30" s="192"/>
      <c r="B30" s="198" t="s">
        <v>58</v>
      </c>
      <c r="C30" s="198"/>
      <c r="D30" s="198"/>
      <c r="E30" s="198"/>
      <c r="F30" s="198"/>
      <c r="G30" s="198"/>
      <c r="H30" s="63"/>
      <c r="I30" s="51">
        <f>SUM(H28:H29)</f>
        <v>789</v>
      </c>
    </row>
    <row r="31" spans="1:9" s="14" customFormat="1">
      <c r="A31" s="200"/>
      <c r="B31" s="200"/>
      <c r="C31" s="200"/>
      <c r="D31" s="200"/>
      <c r="E31" s="200"/>
      <c r="F31" s="200"/>
      <c r="G31" s="200"/>
      <c r="H31" s="48"/>
      <c r="I31" s="59"/>
    </row>
    <row r="32" spans="1:9" s="14" customFormat="1">
      <c r="A32" s="47">
        <v>21</v>
      </c>
      <c r="B32" s="198" t="s">
        <v>59</v>
      </c>
      <c r="C32" s="198"/>
      <c r="D32" s="198"/>
      <c r="E32" s="198"/>
      <c r="F32" s="198"/>
      <c r="G32" s="198"/>
      <c r="H32" s="48"/>
      <c r="I32" s="51">
        <f>IF(I26="Nil",0,I26+I30)</f>
        <v>27103</v>
      </c>
    </row>
    <row r="33" spans="1:9" s="14" customFormat="1">
      <c r="A33" s="200"/>
      <c r="B33" s="200"/>
      <c r="C33" s="200"/>
      <c r="D33" s="200"/>
      <c r="E33" s="200"/>
      <c r="F33" s="200"/>
      <c r="G33" s="200"/>
      <c r="H33" s="48"/>
      <c r="I33" s="59"/>
    </row>
    <row r="34" spans="1:9" s="14" customFormat="1">
      <c r="A34" s="47">
        <v>22</v>
      </c>
      <c r="B34" s="198" t="s">
        <v>60</v>
      </c>
      <c r="C34" s="198"/>
      <c r="D34" s="198"/>
      <c r="E34" s="198"/>
      <c r="F34" s="198"/>
      <c r="G34" s="198"/>
      <c r="H34" s="48"/>
      <c r="I34" s="51">
        <f>'DATA-PAGE4'!S18+'DATA-PAGE4'!T18</f>
        <v>11330</v>
      </c>
    </row>
    <row r="35" spans="1:9" s="14" customFormat="1">
      <c r="A35" s="200"/>
      <c r="B35" s="200"/>
      <c r="C35" s="200"/>
      <c r="D35" s="200"/>
      <c r="E35" s="200"/>
      <c r="F35" s="200"/>
      <c r="G35" s="200"/>
      <c r="H35" s="63" t="s">
        <v>61</v>
      </c>
      <c r="I35" s="59"/>
    </row>
    <row r="36" spans="1:9" s="14" customFormat="1">
      <c r="A36" s="47">
        <v>23</v>
      </c>
      <c r="B36" s="198" t="s">
        <v>62</v>
      </c>
      <c r="C36" s="198"/>
      <c r="D36" s="198"/>
      <c r="E36" s="198"/>
      <c r="F36" s="198"/>
      <c r="G36" s="198"/>
      <c r="H36" s="51" t="str">
        <f>IF(I36&lt;0,"Refunded","Deducted")</f>
        <v>Deducted</v>
      </c>
      <c r="I36" s="51">
        <f>I32-I34</f>
        <v>15773</v>
      </c>
    </row>
    <row r="37" spans="1:9" s="14" customFormat="1">
      <c r="A37" s="85"/>
      <c r="B37" s="213" t="s">
        <v>63</v>
      </c>
      <c r="C37" s="214"/>
      <c r="D37" s="214"/>
      <c r="E37" s="214"/>
      <c r="F37" s="214"/>
      <c r="G37" s="215"/>
      <c r="H37" s="51"/>
      <c r="I37" s="51"/>
    </row>
    <row r="38" spans="1:9" s="14" customFormat="1" ht="30.75" customHeight="1">
      <c r="A38" s="60"/>
      <c r="B38" s="221" t="s">
        <v>191</v>
      </c>
      <c r="C38" s="222"/>
      <c r="D38" s="222"/>
      <c r="E38" s="222"/>
      <c r="F38" s="222"/>
      <c r="G38" s="223"/>
      <c r="H38" s="224">
        <f t="shared" ref="H38" si="0">$I$36</f>
        <v>15773</v>
      </c>
      <c r="I38" s="225"/>
    </row>
    <row r="39" spans="1:9" s="14" customFormat="1" ht="18.75">
      <c r="A39" s="220" t="s">
        <v>119</v>
      </c>
      <c r="B39" s="220"/>
      <c r="C39" s="220"/>
      <c r="D39" s="220"/>
      <c r="E39" s="220"/>
      <c r="F39" s="220"/>
      <c r="G39" s="220"/>
      <c r="H39" s="220"/>
      <c r="I39" s="220"/>
    </row>
    <row r="40" spans="1:9" s="14" customFormat="1" ht="15" customHeight="1">
      <c r="A40" s="194" t="s">
        <v>192</v>
      </c>
      <c r="B40" s="194"/>
      <c r="C40" s="194"/>
      <c r="D40" s="194"/>
      <c r="E40" s="194"/>
      <c r="F40" s="194"/>
      <c r="G40" s="194"/>
      <c r="H40" s="194"/>
      <c r="I40" s="194"/>
    </row>
    <row r="41" spans="1:9" s="14" customFormat="1" ht="15" customHeight="1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</row>
    <row r="42" spans="1:9" s="14" customFormat="1" ht="15" customHeight="1">
      <c r="A42" s="207" t="s">
        <v>121</v>
      </c>
      <c r="B42" s="208"/>
      <c r="C42" s="208"/>
      <c r="D42" s="208"/>
      <c r="E42" s="208"/>
      <c r="F42" s="208"/>
      <c r="G42" s="208"/>
      <c r="H42" s="208"/>
      <c r="I42" s="209"/>
    </row>
    <row r="43" spans="1:9" s="14" customFormat="1" ht="15" customHeight="1">
      <c r="A43" s="217" t="s">
        <v>65</v>
      </c>
      <c r="B43" s="218"/>
      <c r="C43" s="218"/>
      <c r="D43" s="218"/>
      <c r="E43" s="218"/>
      <c r="F43" s="218"/>
      <c r="G43" s="218"/>
      <c r="H43" s="218"/>
      <c r="I43" s="219"/>
    </row>
    <row r="44" spans="1:9" s="14" customFormat="1" ht="34.5" customHeight="1">
      <c r="A44" s="127" t="s">
        <v>66</v>
      </c>
      <c r="B44" s="128"/>
      <c r="C44" s="212"/>
      <c r="D44" s="212"/>
      <c r="E44" s="212"/>
      <c r="F44" s="210" t="s">
        <v>122</v>
      </c>
      <c r="G44" s="211"/>
      <c r="H44" s="211"/>
      <c r="I44" s="211"/>
    </row>
    <row r="45" spans="1:9" s="14" customFormat="1" ht="34.5" customHeight="1">
      <c r="A45" s="194" t="s">
        <v>68</v>
      </c>
      <c r="B45" s="194"/>
      <c r="C45" s="206"/>
      <c r="D45" s="206"/>
      <c r="E45" s="206"/>
      <c r="F45" s="199"/>
      <c r="G45" s="199"/>
      <c r="H45" s="199"/>
      <c r="I45" s="199"/>
    </row>
    <row r="46" spans="1:9">
      <c r="A46" s="204" t="s">
        <v>128</v>
      </c>
      <c r="B46" s="205"/>
      <c r="C46" s="205"/>
      <c r="D46" s="205"/>
      <c r="E46" s="205"/>
      <c r="F46" s="205"/>
      <c r="G46" s="205"/>
      <c r="H46" s="205"/>
      <c r="I46" s="205"/>
    </row>
    <row r="47" spans="1:9" ht="36.75" customHeight="1">
      <c r="A47" s="205"/>
      <c r="B47" s="205"/>
      <c r="C47" s="205"/>
      <c r="D47" s="205"/>
      <c r="E47" s="205"/>
      <c r="F47" s="205"/>
      <c r="G47" s="205"/>
      <c r="H47" s="205"/>
      <c r="I47" s="205"/>
    </row>
    <row r="48" spans="1:9" ht="15.75" thickBot="1">
      <c r="G48" s="8"/>
    </row>
    <row r="49" spans="1:12" ht="27.75" thickBot="1">
      <c r="J49" s="154" t="s">
        <v>154</v>
      </c>
      <c r="K49" s="155"/>
      <c r="L49" s="156"/>
    </row>
    <row r="51" spans="1:12" ht="28.5">
      <c r="A51" s="276" t="s">
        <v>224</v>
      </c>
      <c r="B51" s="191"/>
      <c r="C51" s="191"/>
      <c r="D51" s="191"/>
      <c r="E51" s="191"/>
      <c r="F51" s="191"/>
      <c r="G51" s="191"/>
      <c r="H51" s="191"/>
      <c r="I51" s="191"/>
    </row>
  </sheetData>
  <mergeCells count="48">
    <mergeCell ref="A46:I47"/>
    <mergeCell ref="C45:E45"/>
    <mergeCell ref="A35:G35"/>
    <mergeCell ref="A42:I42"/>
    <mergeCell ref="F44:I45"/>
    <mergeCell ref="C44:E44"/>
    <mergeCell ref="B37:G37"/>
    <mergeCell ref="A40:I40"/>
    <mergeCell ref="A41:I41"/>
    <mergeCell ref="A43:I43"/>
    <mergeCell ref="A39:I39"/>
    <mergeCell ref="A45:B45"/>
    <mergeCell ref="B38:G38"/>
    <mergeCell ref="H38:I38"/>
    <mergeCell ref="A7:A15"/>
    <mergeCell ref="A28:A30"/>
    <mergeCell ref="B13:G13"/>
    <mergeCell ref="B15:G15"/>
    <mergeCell ref="A17:G17"/>
    <mergeCell ref="A19:G19"/>
    <mergeCell ref="A21:G21"/>
    <mergeCell ref="A23:G23"/>
    <mergeCell ref="A27:G27"/>
    <mergeCell ref="B24:G24"/>
    <mergeCell ref="B26:G26"/>
    <mergeCell ref="B20:G20"/>
    <mergeCell ref="B22:G22"/>
    <mergeCell ref="B32:G32"/>
    <mergeCell ref="B34:G34"/>
    <mergeCell ref="B36:G36"/>
    <mergeCell ref="A31:G31"/>
    <mergeCell ref="A33:G33"/>
    <mergeCell ref="J49:L49"/>
    <mergeCell ref="A51:I51"/>
    <mergeCell ref="B8:C8"/>
    <mergeCell ref="B1:G1"/>
    <mergeCell ref="B2:G2"/>
    <mergeCell ref="B6:G6"/>
    <mergeCell ref="B7:G7"/>
    <mergeCell ref="B4:G4"/>
    <mergeCell ref="B5:G5"/>
    <mergeCell ref="B3:G3"/>
    <mergeCell ref="B28:G28"/>
    <mergeCell ref="B29:G29"/>
    <mergeCell ref="B30:G30"/>
    <mergeCell ref="B14:F14"/>
    <mergeCell ref="B16:G16"/>
    <mergeCell ref="B18:G18"/>
  </mergeCells>
  <conditionalFormatting sqref="I20:I27 I29:I35 H28:H29">
    <cfRule type="cellIs" dxfId="0" priority="1" stopIfTrue="1" operator="lessThan">
      <formula>0</formula>
    </cfRule>
  </conditionalFormatting>
  <hyperlinks>
    <hyperlink ref="A51:G51" r:id="rId1" display="www.kalvisolai.com"/>
    <hyperlink ref="J49" location="page1!A1" display="GO TO PAGE NO 1"/>
    <hyperlink ref="J49:L49" location="page3!A1" display="GO TO PAGE NO 3"/>
    <hyperlink ref="A51" r:id="rId2"/>
  </hyperlinks>
  <printOptions horizontalCentered="1"/>
  <pageMargins left="0.37" right="0.16" top="0.70866141732283472" bottom="0.51181102362204722" header="0.31496062992125984" footer="0.31496062992125984"/>
  <pageSetup paperSize="5" scale="10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A26" zoomScaleSheetLayoutView="98" workbookViewId="0">
      <selection activeCell="A45" sqref="A45:G45"/>
    </sheetView>
  </sheetViews>
  <sheetFormatPr defaultRowHeight="15"/>
  <cols>
    <col min="2" max="2" width="15.140625" customWidth="1"/>
    <col min="3" max="3" width="19.42578125" customWidth="1"/>
    <col min="4" max="4" width="11" customWidth="1"/>
    <col min="5" max="5" width="10.28515625" customWidth="1"/>
    <col min="6" max="6" width="9.7109375" customWidth="1"/>
    <col min="7" max="7" width="10.42578125" customWidth="1"/>
    <col min="10" max="10" width="18.7109375" customWidth="1"/>
  </cols>
  <sheetData>
    <row r="1" spans="1:8" s="1" customFormat="1" ht="18.75">
      <c r="A1" s="227" t="s">
        <v>95</v>
      </c>
      <c r="B1" s="227"/>
      <c r="C1" s="227"/>
      <c r="D1" s="227"/>
      <c r="E1" s="227"/>
      <c r="F1" s="227"/>
      <c r="G1" s="227"/>
      <c r="H1" s="17"/>
    </row>
    <row r="2" spans="1:8" s="1" customFormat="1" ht="40.5" customHeight="1">
      <c r="A2" s="27" t="s">
        <v>86</v>
      </c>
      <c r="B2" s="28" t="s">
        <v>73</v>
      </c>
      <c r="C2" s="28" t="s">
        <v>84</v>
      </c>
      <c r="D2" s="28" t="s">
        <v>74</v>
      </c>
      <c r="E2" s="28" t="s">
        <v>75</v>
      </c>
      <c r="F2" s="28" t="s">
        <v>76</v>
      </c>
      <c r="G2" s="28" t="s">
        <v>99</v>
      </c>
      <c r="H2" s="17"/>
    </row>
    <row r="3" spans="1:8" s="1" customFormat="1">
      <c r="A3" s="29">
        <v>1</v>
      </c>
      <c r="B3" s="30"/>
      <c r="C3" s="30"/>
      <c r="D3" s="30"/>
      <c r="E3" s="30"/>
      <c r="F3" s="30"/>
      <c r="G3" s="31"/>
      <c r="H3" s="26"/>
    </row>
    <row r="4" spans="1:8" s="1" customFormat="1">
      <c r="A4" s="29">
        <v>2</v>
      </c>
      <c r="B4" s="30"/>
      <c r="C4" s="30"/>
      <c r="D4" s="30"/>
      <c r="E4" s="30"/>
      <c r="F4" s="30"/>
      <c r="G4" s="31"/>
      <c r="H4" s="2"/>
    </row>
    <row r="5" spans="1:8" s="1" customFormat="1">
      <c r="A5" s="29">
        <v>3</v>
      </c>
      <c r="B5" s="30"/>
      <c r="C5" s="30"/>
      <c r="D5" s="30"/>
      <c r="E5" s="30"/>
      <c r="F5" s="30"/>
      <c r="G5" s="31"/>
      <c r="H5" s="26"/>
    </row>
    <row r="6" spans="1:8" s="1" customFormat="1">
      <c r="A6" s="29">
        <v>4</v>
      </c>
      <c r="B6" s="30"/>
      <c r="C6" s="30"/>
      <c r="D6" s="30"/>
      <c r="E6" s="30"/>
      <c r="F6" s="30"/>
      <c r="G6" s="31"/>
      <c r="H6" s="26"/>
    </row>
    <row r="7" spans="1:8" s="1" customFormat="1">
      <c r="A7" s="29">
        <v>5</v>
      </c>
      <c r="B7" s="30"/>
      <c r="C7" s="30"/>
      <c r="D7" s="30"/>
      <c r="E7" s="30"/>
      <c r="F7" s="30"/>
      <c r="G7" s="31"/>
      <c r="H7" s="26"/>
    </row>
    <row r="8" spans="1:8" s="1" customFormat="1" ht="18.75">
      <c r="A8" s="227" t="s">
        <v>123</v>
      </c>
      <c r="B8" s="227"/>
      <c r="C8" s="227"/>
      <c r="D8" s="227"/>
      <c r="E8" s="227"/>
      <c r="F8" s="227"/>
      <c r="G8" s="227"/>
      <c r="H8" s="26"/>
    </row>
    <row r="9" spans="1:8" s="1" customFormat="1">
      <c r="A9" s="29">
        <v>1</v>
      </c>
      <c r="B9" s="30"/>
      <c r="C9" s="30"/>
      <c r="D9" s="30"/>
      <c r="E9" s="30"/>
      <c r="F9" s="30"/>
      <c r="G9" s="31"/>
      <c r="H9" s="26"/>
    </row>
    <row r="10" spans="1:8" s="1" customFormat="1">
      <c r="A10" s="27">
        <v>2</v>
      </c>
      <c r="B10" s="30"/>
      <c r="C10" s="30"/>
      <c r="D10" s="30"/>
      <c r="E10" s="30"/>
      <c r="F10" s="30"/>
      <c r="G10" s="31"/>
      <c r="H10" s="17"/>
    </row>
    <row r="11" spans="1:8" s="1" customFormat="1">
      <c r="A11" s="27">
        <v>3</v>
      </c>
      <c r="B11" s="32"/>
      <c r="C11" s="32"/>
      <c r="D11" s="32"/>
      <c r="E11" s="32"/>
      <c r="F11" s="32"/>
      <c r="G11" s="31"/>
    </row>
    <row r="12" spans="1:8" s="1" customFormat="1">
      <c r="A12" s="27">
        <v>4</v>
      </c>
      <c r="B12" s="32"/>
      <c r="C12" s="32"/>
      <c r="D12" s="32"/>
      <c r="E12" s="32"/>
      <c r="F12" s="32"/>
      <c r="G12" s="31"/>
      <c r="H12" s="17"/>
    </row>
    <row r="13" spans="1:8" s="1" customFormat="1">
      <c r="A13" s="33"/>
      <c r="B13" s="32"/>
      <c r="C13" s="32"/>
      <c r="D13" s="32"/>
      <c r="E13" s="32"/>
      <c r="F13" s="34" t="s">
        <v>8</v>
      </c>
      <c r="G13" s="35"/>
    </row>
    <row r="14" spans="1:8" s="1" customFormat="1" ht="16.5" customHeight="1">
      <c r="A14" s="227" t="s">
        <v>77</v>
      </c>
      <c r="B14" s="227"/>
      <c r="C14" s="227"/>
      <c r="D14" s="227"/>
      <c r="E14" s="227"/>
      <c r="F14" s="227"/>
      <c r="G14" s="227"/>
      <c r="H14" s="17"/>
    </row>
    <row r="15" spans="1:8" s="1" customFormat="1" ht="15.75">
      <c r="A15" s="33" t="s">
        <v>86</v>
      </c>
      <c r="B15" s="159" t="s">
        <v>78</v>
      </c>
      <c r="C15" s="159"/>
      <c r="D15" s="159"/>
      <c r="E15" s="36" t="s">
        <v>79</v>
      </c>
      <c r="F15" s="37" t="s">
        <v>80</v>
      </c>
      <c r="G15" s="36" t="s">
        <v>20</v>
      </c>
    </row>
    <row r="16" spans="1:8" s="1" customFormat="1">
      <c r="A16" s="33"/>
      <c r="B16" s="228"/>
      <c r="C16" s="228"/>
      <c r="D16" s="228"/>
      <c r="E16" s="33"/>
      <c r="F16" s="33"/>
      <c r="G16" s="33"/>
      <c r="H16" s="17"/>
    </row>
    <row r="17" spans="1:8" s="1" customFormat="1">
      <c r="A17" s="33"/>
      <c r="B17" s="228"/>
      <c r="C17" s="228"/>
      <c r="D17" s="228"/>
      <c r="E17" s="33"/>
      <c r="F17" s="33"/>
      <c r="G17" s="33"/>
    </row>
    <row r="18" spans="1:8" s="1" customFormat="1">
      <c r="A18" s="33"/>
      <c r="B18" s="228"/>
      <c r="C18" s="228"/>
      <c r="D18" s="228"/>
      <c r="E18" s="33"/>
      <c r="F18" s="33"/>
      <c r="G18" s="33"/>
      <c r="H18" s="17"/>
    </row>
    <row r="19" spans="1:8" s="1" customFormat="1">
      <c r="A19" s="33"/>
      <c r="B19" s="228"/>
      <c r="C19" s="228"/>
      <c r="D19" s="228"/>
      <c r="E19" s="33"/>
      <c r="F19" s="33"/>
      <c r="G19" s="33"/>
      <c r="H19" s="17"/>
    </row>
    <row r="20" spans="1:8" s="1" customFormat="1">
      <c r="A20" s="33"/>
      <c r="B20" s="228"/>
      <c r="C20" s="228"/>
      <c r="D20" s="228"/>
      <c r="E20" s="33"/>
      <c r="F20" s="38" t="s">
        <v>8</v>
      </c>
      <c r="G20" s="39">
        <f>SUM(G16:G19)</f>
        <v>0</v>
      </c>
    </row>
    <row r="21" spans="1:8" s="1" customFormat="1" ht="16.5" customHeight="1">
      <c r="A21" s="227" t="s">
        <v>77</v>
      </c>
      <c r="B21" s="227"/>
      <c r="C21" s="227"/>
      <c r="D21" s="227"/>
      <c r="E21" s="227"/>
      <c r="F21" s="227"/>
      <c r="G21" s="227"/>
      <c r="H21" s="17"/>
    </row>
    <row r="22" spans="1:8" s="1" customFormat="1" ht="38.25">
      <c r="A22" s="33" t="s">
        <v>86</v>
      </c>
      <c r="B22" s="161" t="s">
        <v>81</v>
      </c>
      <c r="C22" s="161"/>
      <c r="D22" s="161"/>
      <c r="E22" s="40" t="s">
        <v>82</v>
      </c>
      <c r="F22" s="40" t="s">
        <v>83</v>
      </c>
      <c r="G22" s="41" t="s">
        <v>20</v>
      </c>
      <c r="H22" s="17"/>
    </row>
    <row r="23" spans="1:8" s="1" customFormat="1" ht="15.75">
      <c r="A23" s="33"/>
      <c r="B23" s="161"/>
      <c r="C23" s="161"/>
      <c r="D23" s="161"/>
      <c r="E23" s="41"/>
      <c r="F23" s="41"/>
      <c r="G23" s="41"/>
    </row>
    <row r="24" spans="1:8" s="1" customFormat="1" ht="15.75">
      <c r="A24" s="33"/>
      <c r="B24" s="161"/>
      <c r="C24" s="161"/>
      <c r="D24" s="161"/>
      <c r="E24" s="41"/>
      <c r="F24" s="41"/>
      <c r="G24" s="41"/>
      <c r="H24" s="17"/>
    </row>
    <row r="25" spans="1:8" s="1" customFormat="1" ht="15.75">
      <c r="A25" s="33"/>
      <c r="B25" s="161"/>
      <c r="C25" s="161"/>
      <c r="D25" s="161"/>
      <c r="E25" s="41"/>
      <c r="F25" s="41"/>
      <c r="G25" s="41"/>
      <c r="H25" s="17"/>
    </row>
    <row r="26" spans="1:8" s="1" customFormat="1" ht="15.75">
      <c r="A26" s="33"/>
      <c r="B26" s="161"/>
      <c r="C26" s="161"/>
      <c r="D26" s="161"/>
      <c r="E26" s="41"/>
      <c r="F26" s="41"/>
      <c r="G26" s="41"/>
      <c r="H26" s="17"/>
    </row>
    <row r="27" spans="1:8" s="1" customFormat="1">
      <c r="A27" s="33"/>
      <c r="B27" s="228"/>
      <c r="C27" s="228"/>
      <c r="D27" s="228"/>
      <c r="E27" s="33"/>
      <c r="F27" s="38" t="s">
        <v>8</v>
      </c>
      <c r="G27" s="39">
        <f>SUM(G23:G26)</f>
        <v>0</v>
      </c>
      <c r="H27" s="17"/>
    </row>
    <row r="28" spans="1:8" s="1" customFormat="1" ht="18.75">
      <c r="A28" s="229" t="s">
        <v>85</v>
      </c>
      <c r="B28" s="229"/>
      <c r="C28" s="229"/>
      <c r="D28" s="229"/>
      <c r="E28" s="229"/>
      <c r="F28" s="229"/>
      <c r="G28" s="229"/>
      <c r="H28" s="17"/>
    </row>
    <row r="29" spans="1:8" s="1" customFormat="1">
      <c r="A29" s="230" t="s">
        <v>86</v>
      </c>
      <c r="B29" s="231" t="s">
        <v>87</v>
      </c>
      <c r="C29" s="230"/>
      <c r="D29" s="231" t="s">
        <v>88</v>
      </c>
      <c r="E29" s="230"/>
      <c r="F29" s="231" t="s">
        <v>89</v>
      </c>
      <c r="G29" s="231" t="s">
        <v>90</v>
      </c>
      <c r="H29" s="17"/>
    </row>
    <row r="30" spans="1:8" s="1" customFormat="1">
      <c r="A30" s="230"/>
      <c r="B30" s="230"/>
      <c r="C30" s="230"/>
      <c r="D30" s="230"/>
      <c r="E30" s="230"/>
      <c r="F30" s="230"/>
      <c r="G30" s="230"/>
      <c r="H30" s="17"/>
    </row>
    <row r="31" spans="1:8" s="1" customFormat="1">
      <c r="A31" s="42"/>
      <c r="B31" s="232"/>
      <c r="C31" s="232"/>
      <c r="D31" s="232"/>
      <c r="E31" s="232"/>
      <c r="F31" s="43"/>
      <c r="G31" s="30"/>
      <c r="H31" s="17"/>
    </row>
    <row r="32" spans="1:8" s="1" customFormat="1">
      <c r="A32" s="42"/>
      <c r="B32" s="230"/>
      <c r="C32" s="230"/>
      <c r="D32" s="232"/>
      <c r="E32" s="232"/>
      <c r="F32" s="43"/>
      <c r="G32" s="30"/>
      <c r="H32" s="17"/>
    </row>
    <row r="33" spans="1:20" s="1" customFormat="1">
      <c r="A33" s="42"/>
      <c r="B33" s="230"/>
      <c r="C33" s="230"/>
      <c r="D33" s="230"/>
      <c r="E33" s="230"/>
      <c r="F33" s="43"/>
      <c r="G33" s="30"/>
    </row>
    <row r="34" spans="1:20" s="1" customFormat="1">
      <c r="A34" s="30"/>
      <c r="B34" s="230"/>
      <c r="C34" s="230"/>
      <c r="D34" s="230"/>
      <c r="E34" s="230"/>
      <c r="F34" s="42" t="s">
        <v>8</v>
      </c>
      <c r="G34" s="44">
        <f>SUM(G31:G33)</f>
        <v>0</v>
      </c>
      <c r="H34" s="17"/>
    </row>
    <row r="35" spans="1:20" s="1" customFormat="1" ht="18.75">
      <c r="A35" s="229" t="s">
        <v>91</v>
      </c>
      <c r="B35" s="229"/>
      <c r="C35" s="229"/>
      <c r="D35" s="229"/>
      <c r="E35" s="229"/>
      <c r="F35" s="229"/>
      <c r="G35" s="229"/>
      <c r="H35" s="17"/>
    </row>
    <row r="36" spans="1:20" s="1" customFormat="1" ht="28.5">
      <c r="A36" s="29" t="s">
        <v>86</v>
      </c>
      <c r="B36" s="29" t="s">
        <v>92</v>
      </c>
      <c r="C36" s="230" t="s">
        <v>93</v>
      </c>
      <c r="D36" s="230"/>
      <c r="E36" s="29" t="s">
        <v>94</v>
      </c>
      <c r="F36" s="45" t="s">
        <v>96</v>
      </c>
      <c r="G36" s="29" t="s">
        <v>20</v>
      </c>
      <c r="H36" s="17"/>
    </row>
    <row r="37" spans="1:20" s="1" customFormat="1">
      <c r="A37" s="30"/>
      <c r="B37" s="30"/>
      <c r="C37" s="230"/>
      <c r="D37" s="230"/>
      <c r="E37" s="42"/>
      <c r="F37" s="42"/>
      <c r="G37" s="42"/>
    </row>
    <row r="38" spans="1:20" s="1" customFormat="1">
      <c r="A38" s="30"/>
      <c r="B38" s="30"/>
      <c r="C38" s="230"/>
      <c r="D38" s="230"/>
      <c r="E38" s="42"/>
      <c r="F38" s="42"/>
      <c r="G38" s="42"/>
    </row>
    <row r="39" spans="1:20" s="1" customFormat="1">
      <c r="A39" s="30"/>
      <c r="B39" s="30"/>
      <c r="C39" s="230"/>
      <c r="D39" s="230"/>
      <c r="E39" s="42"/>
      <c r="F39" s="42" t="s">
        <v>8</v>
      </c>
      <c r="G39" s="44">
        <f>G37+G38</f>
        <v>0</v>
      </c>
      <c r="H39" s="17"/>
    </row>
    <row r="40" spans="1:20" s="1" customFormat="1">
      <c r="A40" s="233" t="s">
        <v>97</v>
      </c>
      <c r="B40" s="233"/>
      <c r="C40" s="228"/>
      <c r="D40" s="228"/>
      <c r="E40" s="228" t="s">
        <v>67</v>
      </c>
      <c r="F40" s="228"/>
      <c r="G40" s="228"/>
      <c r="H40" s="17"/>
    </row>
    <row r="41" spans="1:20" s="1" customFormat="1">
      <c r="A41" s="233" t="s">
        <v>98</v>
      </c>
      <c r="B41" s="233"/>
      <c r="C41" s="228"/>
      <c r="D41" s="228"/>
      <c r="E41" s="228"/>
      <c r="F41" s="228"/>
      <c r="G41" s="228"/>
      <c r="H41" s="17"/>
    </row>
    <row r="42" spans="1:20">
      <c r="A42" s="205"/>
      <c r="B42" s="205"/>
      <c r="C42" s="205"/>
      <c r="D42" s="205"/>
      <c r="E42" s="228"/>
      <c r="F42" s="228"/>
      <c r="G42" s="228"/>
      <c r="H42" s="4"/>
    </row>
    <row r="43" spans="1:20" ht="15.75" thickBot="1">
      <c r="A43" s="7"/>
      <c r="B43" s="7"/>
      <c r="C43" s="7"/>
      <c r="D43" s="7"/>
      <c r="E43" s="7"/>
      <c r="F43" s="7"/>
      <c r="G43" s="7"/>
    </row>
    <row r="44" spans="1:20" ht="27.75" thickBot="1">
      <c r="H44" s="154" t="s">
        <v>155</v>
      </c>
      <c r="I44" s="155"/>
      <c r="J44" s="156"/>
    </row>
    <row r="45" spans="1:20" ht="46.5">
      <c r="A45" s="276" t="s">
        <v>224</v>
      </c>
      <c r="B45" s="226"/>
      <c r="C45" s="226"/>
      <c r="D45" s="226"/>
      <c r="E45" s="226"/>
      <c r="F45" s="226"/>
      <c r="G45" s="226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</sheetData>
  <protectedRanges>
    <protectedRange password="953C" sqref="G27" name="Range4"/>
    <protectedRange password="953C" sqref="G20" name="Range3"/>
  </protectedRanges>
  <mergeCells count="43">
    <mergeCell ref="C39:D39"/>
    <mergeCell ref="B34:C34"/>
    <mergeCell ref="D34:E34"/>
    <mergeCell ref="A35:G35"/>
    <mergeCell ref="C36:D36"/>
    <mergeCell ref="C37:D37"/>
    <mergeCell ref="C38:D38"/>
    <mergeCell ref="A40:B40"/>
    <mergeCell ref="A41:B41"/>
    <mergeCell ref="C40:D40"/>
    <mergeCell ref="C41:D41"/>
    <mergeCell ref="E40:G42"/>
    <mergeCell ref="A42:D42"/>
    <mergeCell ref="B31:C31"/>
    <mergeCell ref="D31:E31"/>
    <mergeCell ref="B32:C32"/>
    <mergeCell ref="D32:E32"/>
    <mergeCell ref="B33:C33"/>
    <mergeCell ref="D33:E33"/>
    <mergeCell ref="B26:D26"/>
    <mergeCell ref="B27:D27"/>
    <mergeCell ref="A28:G28"/>
    <mergeCell ref="A29:A30"/>
    <mergeCell ref="B29:C30"/>
    <mergeCell ref="D29:E30"/>
    <mergeCell ref="F29:F30"/>
    <mergeCell ref="G29:G30"/>
    <mergeCell ref="H44:J44"/>
    <mergeCell ref="A45:G45"/>
    <mergeCell ref="B24:D24"/>
    <mergeCell ref="A1:G1"/>
    <mergeCell ref="B15:D15"/>
    <mergeCell ref="B16:D16"/>
    <mergeCell ref="B17:D17"/>
    <mergeCell ref="B18:D18"/>
    <mergeCell ref="B19:D19"/>
    <mergeCell ref="B20:D20"/>
    <mergeCell ref="B22:D22"/>
    <mergeCell ref="B23:D23"/>
    <mergeCell ref="A14:G14"/>
    <mergeCell ref="A21:G21"/>
    <mergeCell ref="A8:G8"/>
    <mergeCell ref="B25:D25"/>
  </mergeCells>
  <hyperlinks>
    <hyperlink ref="A45:T45" r:id="rId1" display="www.kalvisolai.com"/>
    <hyperlink ref="H44" location="page1!A1" display="GO TO PAGE NO 1"/>
    <hyperlink ref="H44:J44" location="'DATA-PAGE4'!A1" display="GO TO PAGE NO 4 "/>
    <hyperlink ref="A45" r:id="rId2"/>
  </hyperlinks>
  <printOptions horizontalCentered="1"/>
  <pageMargins left="0.70866141732283472" right="0.47" top="0.8" bottom="0.74803149606299213" header="0.31496062992125984" footer="0.31496062992125984"/>
  <pageSetup paperSize="5" scale="105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topLeftCell="A4" zoomScale="70" zoomScaleSheetLayoutView="70" workbookViewId="0">
      <selection sqref="A1:T1"/>
    </sheetView>
  </sheetViews>
  <sheetFormatPr defaultRowHeight="15.75"/>
  <cols>
    <col min="1" max="1" width="9.140625" style="9"/>
    <col min="2" max="2" width="8.85546875" style="9" customWidth="1"/>
    <col min="3" max="3" width="9.7109375" style="9" customWidth="1"/>
    <col min="4" max="4" width="7.140625" style="9" customWidth="1"/>
    <col min="5" max="5" width="9.140625" style="9"/>
    <col min="6" max="6" width="7.28515625" style="9" customWidth="1"/>
    <col min="7" max="7" width="7.7109375" style="9" customWidth="1"/>
    <col min="8" max="9" width="7.5703125" style="9" customWidth="1"/>
    <col min="10" max="10" width="6.85546875" style="9" customWidth="1"/>
    <col min="11" max="12" width="9.140625" style="9"/>
    <col min="13" max="13" width="7.5703125" style="9" customWidth="1"/>
    <col min="14" max="14" width="6.140625" style="9" customWidth="1"/>
    <col min="15" max="15" width="9.140625" style="9"/>
    <col min="16" max="16" width="7.7109375" style="9" customWidth="1"/>
    <col min="17" max="17" width="8.85546875" style="9" customWidth="1"/>
    <col min="18" max="18" width="7.28515625" style="9" customWidth="1"/>
    <col min="19" max="19" width="8.7109375" style="9" customWidth="1"/>
    <col min="20" max="20" width="8.5703125" style="9" customWidth="1"/>
    <col min="21" max="22" width="9.140625" style="9"/>
    <col min="23" max="23" width="19.140625" style="9" customWidth="1"/>
    <col min="24" max="16384" width="9.140625" style="9"/>
  </cols>
  <sheetData>
    <row r="1" spans="1:29" s="15" customFormat="1" ht="32.25" customHeight="1">
      <c r="A1" s="236" t="s">
        <v>209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</row>
    <row r="2" spans="1:29" s="15" customFormat="1" ht="38.25" customHeight="1">
      <c r="A2" s="237" t="s">
        <v>16</v>
      </c>
      <c r="B2" s="237"/>
      <c r="C2" s="242" t="str">
        <f>'ENTRY PAGE'!$C$2</f>
        <v>A MOHAMED IBRAHIM</v>
      </c>
      <c r="D2" s="243"/>
      <c r="E2" s="243"/>
      <c r="F2" s="244"/>
      <c r="G2" s="234" t="s">
        <v>163</v>
      </c>
      <c r="H2" s="235"/>
      <c r="I2" s="245" t="str">
        <f>'ENTRY PAGE'!$C$3</f>
        <v xml:space="preserve">ASSISTANT SURGEON </v>
      </c>
      <c r="J2" s="246"/>
      <c r="K2" s="246"/>
      <c r="L2" s="246"/>
      <c r="M2" s="246"/>
      <c r="N2" s="247"/>
      <c r="O2" s="238" t="s">
        <v>151</v>
      </c>
      <c r="P2" s="239"/>
      <c r="Q2" s="240"/>
      <c r="R2" s="248" t="str">
        <f>'ENTRY PAGE'!$C$4</f>
        <v>123456798/MEDL</v>
      </c>
      <c r="S2" s="249"/>
      <c r="T2" s="250"/>
      <c r="U2" s="86" t="s">
        <v>149</v>
      </c>
    </row>
    <row r="3" spans="1:29" s="15" customFormat="1" ht="32.25" customHeight="1">
      <c r="A3" s="237" t="s">
        <v>145</v>
      </c>
      <c r="B3" s="237"/>
      <c r="C3" s="261" t="str">
        <f>'ENTRY PAGE'!$C$5</f>
        <v>PHC LONDON</v>
      </c>
      <c r="D3" s="261"/>
      <c r="E3" s="261"/>
      <c r="F3" s="261"/>
      <c r="G3" s="261"/>
      <c r="H3" s="261"/>
      <c r="I3" s="261"/>
      <c r="J3" s="261"/>
      <c r="K3" s="96" t="s">
        <v>160</v>
      </c>
      <c r="L3" s="261" t="str">
        <f>'ENTRY PAGE'!$C$6</f>
        <v>CHEGO9391E</v>
      </c>
      <c r="M3" s="261"/>
      <c r="N3" s="261"/>
      <c r="O3" s="238" t="s">
        <v>161</v>
      </c>
      <c r="P3" s="239"/>
      <c r="Q3" s="240"/>
      <c r="R3" s="248" t="str">
        <f>'ENTRY PAGE'!$C$7</f>
        <v>xxxxx40k</v>
      </c>
      <c r="S3" s="249"/>
      <c r="T3" s="250"/>
    </row>
    <row r="4" spans="1:29" s="15" customFormat="1" ht="18.75" customHeight="1">
      <c r="A4" s="241" t="s">
        <v>125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 t="s">
        <v>126</v>
      </c>
      <c r="M4" s="241"/>
      <c r="N4" s="241"/>
      <c r="O4" s="241"/>
      <c r="P4" s="241"/>
      <c r="Q4" s="241"/>
      <c r="R4" s="241"/>
      <c r="S4" s="241"/>
      <c r="T4" s="241"/>
    </row>
    <row r="5" spans="1:29" s="15" customFormat="1" ht="33.75" customHeight="1">
      <c r="A5" s="20" t="s">
        <v>9</v>
      </c>
      <c r="B5" s="21" t="s">
        <v>0</v>
      </c>
      <c r="C5" s="22" t="s">
        <v>108</v>
      </c>
      <c r="D5" s="21" t="s">
        <v>109</v>
      </c>
      <c r="E5" s="21" t="s">
        <v>1</v>
      </c>
      <c r="F5" s="21" t="s">
        <v>2</v>
      </c>
      <c r="G5" s="21" t="s">
        <v>3</v>
      </c>
      <c r="H5" s="22" t="s">
        <v>124</v>
      </c>
      <c r="I5" s="21" t="s">
        <v>107</v>
      </c>
      <c r="J5" s="21" t="s">
        <v>4</v>
      </c>
      <c r="K5" s="21" t="s">
        <v>5</v>
      </c>
      <c r="L5" s="22" t="s">
        <v>100</v>
      </c>
      <c r="M5" s="22" t="s">
        <v>101</v>
      </c>
      <c r="N5" s="21" t="s">
        <v>6</v>
      </c>
      <c r="O5" s="21" t="s">
        <v>10</v>
      </c>
      <c r="P5" s="22" t="s">
        <v>7</v>
      </c>
      <c r="Q5" s="21" t="s">
        <v>102</v>
      </c>
      <c r="R5" s="21"/>
      <c r="S5" s="21" t="s">
        <v>11</v>
      </c>
      <c r="T5" s="22" t="s">
        <v>12</v>
      </c>
    </row>
    <row r="6" spans="1:29" s="15" customFormat="1" ht="15" customHeight="1">
      <c r="A6" s="133">
        <v>42064</v>
      </c>
      <c r="B6" s="138">
        <f>'ENTRY PAGE'!$C$9</f>
        <v>16230</v>
      </c>
      <c r="C6" s="138">
        <f>'ENTRY PAGE'!$C$21</f>
        <v>5400</v>
      </c>
      <c r="D6" s="138">
        <f>'ENTRY PAGE'!$C$22</f>
        <v>0</v>
      </c>
      <c r="E6" s="138">
        <f>ROUND((B6+C6+D6)*107/100,0)</f>
        <v>23144</v>
      </c>
      <c r="F6" s="138">
        <f>'ENTRY PAGE'!$C$23</f>
        <v>1400</v>
      </c>
      <c r="G6" s="138">
        <v>100</v>
      </c>
      <c r="H6" s="138">
        <v>0</v>
      </c>
      <c r="I6" s="138">
        <v>1550</v>
      </c>
      <c r="J6" s="138">
        <v>450</v>
      </c>
      <c r="K6" s="80">
        <f>SUM(B6:J6)</f>
        <v>48274</v>
      </c>
      <c r="L6" s="138">
        <f>ROUND((B6+C6+D6+E6)*10/100,0)</f>
        <v>4477</v>
      </c>
      <c r="M6" s="138"/>
      <c r="N6" s="138">
        <v>30</v>
      </c>
      <c r="O6" s="138">
        <v>150</v>
      </c>
      <c r="P6" s="138">
        <f>'ENTRY PAGE'!$C$62</f>
        <v>0</v>
      </c>
      <c r="Q6" s="138">
        <f>'ENTRY PAGE'!$C$34</f>
        <v>0</v>
      </c>
      <c r="R6" s="138"/>
      <c r="S6" s="138">
        <f>'ENTRY PAGE'!$C$49</f>
        <v>1000</v>
      </c>
      <c r="T6" s="138">
        <f>'ENTRY PAGE'!$D$49</f>
        <v>30</v>
      </c>
      <c r="U6" s="86" t="s">
        <v>148</v>
      </c>
    </row>
    <row r="7" spans="1:29" s="15" customFormat="1" ht="15" customHeight="1">
      <c r="A7" s="133">
        <v>42095</v>
      </c>
      <c r="B7" s="97">
        <f>'ENTRY PAGE'!$C$10</f>
        <v>16230</v>
      </c>
      <c r="C7" s="97">
        <f>$C$6</f>
        <v>5400</v>
      </c>
      <c r="D7" s="97">
        <f>$D$6</f>
        <v>0</v>
      </c>
      <c r="E7" s="97">
        <f>ROUND((B7+C7+D7)*113/100,0)</f>
        <v>24442</v>
      </c>
      <c r="F7" s="97">
        <f>$F$6</f>
        <v>1400</v>
      </c>
      <c r="G7" s="97">
        <f>$G$6</f>
        <v>100</v>
      </c>
      <c r="H7" s="97">
        <f>$H$6</f>
        <v>0</v>
      </c>
      <c r="I7" s="97">
        <f>$I$6</f>
        <v>1550</v>
      </c>
      <c r="J7" s="97">
        <v>450</v>
      </c>
      <c r="K7" s="80">
        <f t="shared" ref="K7:K18" si="0">SUM(B7:J7)</f>
        <v>49572</v>
      </c>
      <c r="L7" s="138">
        <f>ROUND((B7+C7+D7+E7)*10/100,0)</f>
        <v>4607</v>
      </c>
      <c r="M7" s="97"/>
      <c r="N7" s="97">
        <f>$N$6</f>
        <v>30</v>
      </c>
      <c r="O7" s="97">
        <f>$O$6</f>
        <v>150</v>
      </c>
      <c r="P7" s="97">
        <f>'ENTRY PAGE'!$C$63</f>
        <v>0</v>
      </c>
      <c r="Q7" s="97"/>
      <c r="R7" s="97"/>
      <c r="S7" s="97">
        <f>'ENTRY PAGE'!$C$50</f>
        <v>1000</v>
      </c>
      <c r="T7" s="97">
        <f>'ENTRY PAGE'!$D$50</f>
        <v>30</v>
      </c>
    </row>
    <row r="8" spans="1:29" s="15" customFormat="1" ht="15" customHeight="1">
      <c r="A8" s="133">
        <v>42125</v>
      </c>
      <c r="B8" s="97">
        <f>'ENTRY PAGE'!$C$11</f>
        <v>16230</v>
      </c>
      <c r="C8" s="97">
        <f t="shared" ref="C8:C17" si="1">$C$6</f>
        <v>5400</v>
      </c>
      <c r="D8" s="97">
        <f t="shared" ref="D8:D17" si="2">$D$6</f>
        <v>0</v>
      </c>
      <c r="E8" s="97">
        <f t="shared" ref="E8:E12" si="3">ROUND((B8+C8+D8)*113/100,0)</f>
        <v>24442</v>
      </c>
      <c r="F8" s="97">
        <f t="shared" ref="F8:F17" si="4">$F$6</f>
        <v>1400</v>
      </c>
      <c r="G8" s="97">
        <f t="shared" ref="G8:G17" si="5">$G$6</f>
        <v>100</v>
      </c>
      <c r="H8" s="97">
        <f t="shared" ref="H8:H17" si="6">$H$6</f>
        <v>0</v>
      </c>
      <c r="I8" s="97">
        <f t="shared" ref="I8:I17" si="7">$I$6</f>
        <v>1550</v>
      </c>
      <c r="J8" s="97">
        <v>600</v>
      </c>
      <c r="K8" s="80">
        <f t="shared" si="0"/>
        <v>49722</v>
      </c>
      <c r="L8" s="138">
        <f t="shared" ref="L8:L17" si="8">ROUND((B8+C8+D8+E8)*10/100,0)</f>
        <v>4607</v>
      </c>
      <c r="M8" s="97"/>
      <c r="N8" s="97">
        <f t="shared" ref="N8:N17" si="9">$N$6</f>
        <v>30</v>
      </c>
      <c r="O8" s="97">
        <f t="shared" ref="O8:O17" si="10">$O$6</f>
        <v>150</v>
      </c>
      <c r="P8" s="97">
        <f>'ENTRY PAGE'!$C$64</f>
        <v>0</v>
      </c>
      <c r="Q8" s="97"/>
      <c r="R8" s="97"/>
      <c r="S8" s="97">
        <f>'ENTRY PAGE'!$C$51</f>
        <v>1000</v>
      </c>
      <c r="T8" s="97">
        <f>'ENTRY PAGE'!$D$51</f>
        <v>30</v>
      </c>
    </row>
    <row r="9" spans="1:29" s="15" customFormat="1" ht="15" customHeight="1">
      <c r="A9" s="133">
        <v>42156</v>
      </c>
      <c r="B9" s="97">
        <f>'ENTRY PAGE'!$C$12</f>
        <v>16230</v>
      </c>
      <c r="C9" s="97">
        <f t="shared" si="1"/>
        <v>5400</v>
      </c>
      <c r="D9" s="97">
        <f t="shared" si="2"/>
        <v>0</v>
      </c>
      <c r="E9" s="97">
        <f t="shared" si="3"/>
        <v>24442</v>
      </c>
      <c r="F9" s="97">
        <f t="shared" si="4"/>
        <v>1400</v>
      </c>
      <c r="G9" s="97">
        <f t="shared" si="5"/>
        <v>100</v>
      </c>
      <c r="H9" s="97">
        <f t="shared" si="6"/>
        <v>0</v>
      </c>
      <c r="I9" s="97">
        <f t="shared" si="7"/>
        <v>1550</v>
      </c>
      <c r="J9" s="97">
        <v>600</v>
      </c>
      <c r="K9" s="80">
        <f t="shared" si="0"/>
        <v>49722</v>
      </c>
      <c r="L9" s="138">
        <f t="shared" si="8"/>
        <v>4607</v>
      </c>
      <c r="M9" s="97"/>
      <c r="N9" s="97">
        <f t="shared" si="9"/>
        <v>30</v>
      </c>
      <c r="O9" s="97">
        <f t="shared" si="10"/>
        <v>150</v>
      </c>
      <c r="P9" s="97">
        <f>'ENTRY PAGE'!$C$65</f>
        <v>0</v>
      </c>
      <c r="Q9" s="97"/>
      <c r="R9" s="97"/>
      <c r="S9" s="97">
        <f>'ENTRY PAGE'!$C$52</f>
        <v>1000</v>
      </c>
      <c r="T9" s="97">
        <f>'ENTRY PAGE'!$D$52</f>
        <v>30</v>
      </c>
    </row>
    <row r="10" spans="1:29" s="15" customFormat="1" ht="15" customHeight="1">
      <c r="A10" s="133">
        <v>42186</v>
      </c>
      <c r="B10" s="97">
        <f>'ENTRY PAGE'!$C$13</f>
        <v>16230</v>
      </c>
      <c r="C10" s="97">
        <f t="shared" si="1"/>
        <v>5400</v>
      </c>
      <c r="D10" s="97">
        <f t="shared" si="2"/>
        <v>0</v>
      </c>
      <c r="E10" s="97">
        <f t="shared" si="3"/>
        <v>24442</v>
      </c>
      <c r="F10" s="97">
        <f t="shared" si="4"/>
        <v>1400</v>
      </c>
      <c r="G10" s="97">
        <f t="shared" si="5"/>
        <v>100</v>
      </c>
      <c r="H10" s="97">
        <f t="shared" si="6"/>
        <v>0</v>
      </c>
      <c r="I10" s="97">
        <f t="shared" si="7"/>
        <v>1550</v>
      </c>
      <c r="J10" s="97">
        <v>600</v>
      </c>
      <c r="K10" s="80">
        <f t="shared" si="0"/>
        <v>49722</v>
      </c>
      <c r="L10" s="138">
        <f t="shared" si="8"/>
        <v>4607</v>
      </c>
      <c r="M10" s="97"/>
      <c r="N10" s="97">
        <f t="shared" si="9"/>
        <v>30</v>
      </c>
      <c r="O10" s="97">
        <f t="shared" si="10"/>
        <v>150</v>
      </c>
      <c r="P10" s="97">
        <f>'ENTRY PAGE'!$C$66</f>
        <v>0</v>
      </c>
      <c r="Q10" s="97"/>
      <c r="R10" s="97"/>
      <c r="S10" s="97">
        <f>'ENTRY PAGE'!$C$53</f>
        <v>1000</v>
      </c>
      <c r="T10" s="97">
        <f>'ENTRY PAGE'!$D$53</f>
        <v>30</v>
      </c>
    </row>
    <row r="11" spans="1:29" s="15" customFormat="1" ht="15" customHeight="1">
      <c r="A11" s="133">
        <v>42217</v>
      </c>
      <c r="B11" s="97">
        <f>'ENTRY PAGE'!$C$14</f>
        <v>16230</v>
      </c>
      <c r="C11" s="97">
        <f t="shared" si="1"/>
        <v>5400</v>
      </c>
      <c r="D11" s="97">
        <f t="shared" si="2"/>
        <v>0</v>
      </c>
      <c r="E11" s="97">
        <f t="shared" si="3"/>
        <v>24442</v>
      </c>
      <c r="F11" s="97">
        <f t="shared" si="4"/>
        <v>1400</v>
      </c>
      <c r="G11" s="97">
        <f t="shared" si="5"/>
        <v>100</v>
      </c>
      <c r="H11" s="97">
        <f t="shared" si="6"/>
        <v>0</v>
      </c>
      <c r="I11" s="97">
        <f t="shared" si="7"/>
        <v>1550</v>
      </c>
      <c r="J11" s="97">
        <v>600</v>
      </c>
      <c r="K11" s="80">
        <f>SUM(B11:J11)</f>
        <v>49722</v>
      </c>
      <c r="L11" s="138">
        <f t="shared" si="8"/>
        <v>4607</v>
      </c>
      <c r="M11" s="97"/>
      <c r="N11" s="97">
        <f t="shared" si="9"/>
        <v>30</v>
      </c>
      <c r="O11" s="97">
        <f t="shared" si="10"/>
        <v>150</v>
      </c>
      <c r="P11" s="97">
        <f>'ENTRY PAGE'!$C$67</f>
        <v>3400</v>
      </c>
      <c r="Q11" s="97"/>
      <c r="R11" s="97"/>
      <c r="S11" s="97">
        <f>'ENTRY PAGE'!$C$54</f>
        <v>1000</v>
      </c>
      <c r="T11" s="97">
        <f>'ENTRY PAGE'!$D$54</f>
        <v>30</v>
      </c>
    </row>
    <row r="12" spans="1:29" s="15" customFormat="1" ht="15" customHeight="1">
      <c r="A12" s="133">
        <v>42248</v>
      </c>
      <c r="B12" s="97">
        <f>'ENTRY PAGE'!$C$15</f>
        <v>16230</v>
      </c>
      <c r="C12" s="97">
        <f t="shared" si="1"/>
        <v>5400</v>
      </c>
      <c r="D12" s="97">
        <f t="shared" si="2"/>
        <v>0</v>
      </c>
      <c r="E12" s="97">
        <f t="shared" si="3"/>
        <v>24442</v>
      </c>
      <c r="F12" s="97">
        <f t="shared" si="4"/>
        <v>1400</v>
      </c>
      <c r="G12" s="97">
        <f t="shared" si="5"/>
        <v>100</v>
      </c>
      <c r="H12" s="97">
        <f t="shared" si="6"/>
        <v>0</v>
      </c>
      <c r="I12" s="97">
        <f t="shared" si="7"/>
        <v>1550</v>
      </c>
      <c r="J12" s="97">
        <v>600</v>
      </c>
      <c r="K12" s="80">
        <f t="shared" si="0"/>
        <v>49722</v>
      </c>
      <c r="L12" s="138">
        <f t="shared" si="8"/>
        <v>4607</v>
      </c>
      <c r="M12" s="97"/>
      <c r="N12" s="97">
        <f t="shared" si="9"/>
        <v>30</v>
      </c>
      <c r="O12" s="97">
        <f t="shared" si="10"/>
        <v>150</v>
      </c>
      <c r="P12" s="97">
        <f>'ENTRY PAGE'!$C$68</f>
        <v>3400</v>
      </c>
      <c r="Q12" s="97"/>
      <c r="R12" s="97"/>
      <c r="S12" s="97">
        <f>'ENTRY PAGE'!$C$55</f>
        <v>1000</v>
      </c>
      <c r="T12" s="97">
        <f>'ENTRY PAGE'!$D$55</f>
        <v>30</v>
      </c>
    </row>
    <row r="13" spans="1:29" s="15" customFormat="1" ht="15" customHeight="1">
      <c r="A13" s="133">
        <v>42278</v>
      </c>
      <c r="B13" s="97">
        <f>'ENTRY PAGE'!$C$16</f>
        <v>16230</v>
      </c>
      <c r="C13" s="97">
        <f t="shared" si="1"/>
        <v>5400</v>
      </c>
      <c r="D13" s="97">
        <f t="shared" si="2"/>
        <v>0</v>
      </c>
      <c r="E13" s="97">
        <v>24442</v>
      </c>
      <c r="F13" s="97">
        <f t="shared" si="4"/>
        <v>1400</v>
      </c>
      <c r="G13" s="97">
        <f t="shared" si="5"/>
        <v>100</v>
      </c>
      <c r="H13" s="97">
        <f t="shared" si="6"/>
        <v>0</v>
      </c>
      <c r="I13" s="97">
        <f t="shared" si="7"/>
        <v>1550</v>
      </c>
      <c r="J13" s="97">
        <v>600</v>
      </c>
      <c r="K13" s="80">
        <f t="shared" si="0"/>
        <v>49722</v>
      </c>
      <c r="L13" s="138">
        <f t="shared" si="8"/>
        <v>4607</v>
      </c>
      <c r="M13" s="97"/>
      <c r="N13" s="97">
        <f t="shared" si="9"/>
        <v>30</v>
      </c>
      <c r="O13" s="97">
        <f t="shared" si="10"/>
        <v>150</v>
      </c>
      <c r="P13" s="97">
        <f>'ENTRY PAGE'!$C$69</f>
        <v>3400</v>
      </c>
      <c r="Q13" s="97"/>
      <c r="R13" s="97"/>
      <c r="S13" s="97">
        <f>'ENTRY PAGE'!$C$56</f>
        <v>1000</v>
      </c>
      <c r="T13" s="97">
        <f>'ENTRY PAGE'!$D$56</f>
        <v>30</v>
      </c>
      <c r="V13" s="153" t="s">
        <v>215</v>
      </c>
      <c r="W13" s="153"/>
      <c r="X13" s="153"/>
      <c r="Y13" s="153"/>
      <c r="Z13" s="153"/>
      <c r="AA13" s="153"/>
      <c r="AB13" s="153"/>
      <c r="AC13" s="153"/>
    </row>
    <row r="14" spans="1:29" s="15" customFormat="1" ht="15" customHeight="1">
      <c r="A14" s="133">
        <v>42309</v>
      </c>
      <c r="B14" s="97">
        <f>'ENTRY PAGE'!$C$17</f>
        <v>16230</v>
      </c>
      <c r="C14" s="97">
        <f t="shared" si="1"/>
        <v>5400</v>
      </c>
      <c r="D14" s="97">
        <f t="shared" si="2"/>
        <v>0</v>
      </c>
      <c r="E14" s="97">
        <f>ROUND((B14+C14+D14)*119/100,0)</f>
        <v>25740</v>
      </c>
      <c r="F14" s="97">
        <f t="shared" si="4"/>
        <v>1400</v>
      </c>
      <c r="G14" s="97">
        <f t="shared" si="5"/>
        <v>100</v>
      </c>
      <c r="H14" s="97">
        <f t="shared" si="6"/>
        <v>0</v>
      </c>
      <c r="I14" s="97">
        <f t="shared" si="7"/>
        <v>1550</v>
      </c>
      <c r="J14" s="97">
        <v>600</v>
      </c>
      <c r="K14" s="80">
        <f t="shared" si="0"/>
        <v>51020</v>
      </c>
      <c r="L14" s="138">
        <f t="shared" si="8"/>
        <v>4737</v>
      </c>
      <c r="M14" s="97"/>
      <c r="N14" s="97">
        <f t="shared" si="9"/>
        <v>30</v>
      </c>
      <c r="O14" s="97">
        <f t="shared" si="10"/>
        <v>150</v>
      </c>
      <c r="P14" s="97">
        <f>'ENTRY PAGE'!$C$70</f>
        <v>3400</v>
      </c>
      <c r="Q14" s="97"/>
      <c r="R14" s="97"/>
      <c r="S14" s="97">
        <f>'ENTRY PAGE'!$C$57</f>
        <v>1000</v>
      </c>
      <c r="T14" s="97">
        <f>'ENTRY PAGE'!$D$57</f>
        <v>30</v>
      </c>
    </row>
    <row r="15" spans="1:29" s="15" customFormat="1" ht="15" customHeight="1">
      <c r="A15" s="133">
        <v>42339</v>
      </c>
      <c r="B15" s="97">
        <f>'ENTRY PAGE'!$C$18</f>
        <v>16230</v>
      </c>
      <c r="C15" s="97">
        <f t="shared" si="1"/>
        <v>5400</v>
      </c>
      <c r="D15" s="97">
        <f t="shared" si="2"/>
        <v>0</v>
      </c>
      <c r="E15" s="97">
        <f t="shared" ref="E15:E17" si="11">ROUND((B15+C15+D15)*119/100,0)</f>
        <v>25740</v>
      </c>
      <c r="F15" s="97">
        <f t="shared" si="4"/>
        <v>1400</v>
      </c>
      <c r="G15" s="97">
        <f t="shared" si="5"/>
        <v>100</v>
      </c>
      <c r="H15" s="97">
        <f t="shared" si="6"/>
        <v>0</v>
      </c>
      <c r="I15" s="97">
        <f t="shared" si="7"/>
        <v>1550</v>
      </c>
      <c r="J15" s="97">
        <v>600</v>
      </c>
      <c r="K15" s="80">
        <f t="shared" si="0"/>
        <v>51020</v>
      </c>
      <c r="L15" s="138">
        <f t="shared" si="8"/>
        <v>4737</v>
      </c>
      <c r="M15" s="97"/>
      <c r="N15" s="97">
        <f t="shared" si="9"/>
        <v>30</v>
      </c>
      <c r="O15" s="97">
        <f t="shared" si="10"/>
        <v>150</v>
      </c>
      <c r="P15" s="97">
        <f>'ENTRY PAGE'!$C$71</f>
        <v>3400</v>
      </c>
      <c r="Q15" s="97"/>
      <c r="R15" s="97"/>
      <c r="S15" s="97">
        <f>'ENTRY PAGE'!$C$58</f>
        <v>1000</v>
      </c>
      <c r="T15" s="97">
        <f>'ENTRY PAGE'!$D$58</f>
        <v>30</v>
      </c>
    </row>
    <row r="16" spans="1:29" s="15" customFormat="1" ht="15" customHeight="1">
      <c r="A16" s="133">
        <v>42370</v>
      </c>
      <c r="B16" s="97">
        <f>'ENTRY PAGE'!$C$19</f>
        <v>16230</v>
      </c>
      <c r="C16" s="97">
        <f t="shared" si="1"/>
        <v>5400</v>
      </c>
      <c r="D16" s="97">
        <f t="shared" si="2"/>
        <v>0</v>
      </c>
      <c r="E16" s="97">
        <f t="shared" si="11"/>
        <v>25740</v>
      </c>
      <c r="F16" s="97">
        <f t="shared" si="4"/>
        <v>1400</v>
      </c>
      <c r="G16" s="97">
        <f t="shared" si="5"/>
        <v>100</v>
      </c>
      <c r="H16" s="97">
        <f t="shared" si="6"/>
        <v>0</v>
      </c>
      <c r="I16" s="97">
        <f t="shared" si="7"/>
        <v>1550</v>
      </c>
      <c r="J16" s="97">
        <v>600</v>
      </c>
      <c r="K16" s="80">
        <f t="shared" si="0"/>
        <v>51020</v>
      </c>
      <c r="L16" s="138">
        <f t="shared" si="8"/>
        <v>4737</v>
      </c>
      <c r="M16" s="97"/>
      <c r="N16" s="97">
        <f t="shared" si="9"/>
        <v>30</v>
      </c>
      <c r="O16" s="97">
        <f t="shared" si="10"/>
        <v>150</v>
      </c>
      <c r="P16" s="97">
        <f>'ENTRY PAGE'!$C$72</f>
        <v>3400</v>
      </c>
      <c r="Q16" s="97"/>
      <c r="R16" s="97"/>
      <c r="S16" s="97">
        <f>'ENTRY PAGE'!$C$59</f>
        <v>1000</v>
      </c>
      <c r="T16" s="97">
        <f>'ENTRY PAGE'!$D$59</f>
        <v>30</v>
      </c>
    </row>
    <row r="17" spans="1:20" s="15" customFormat="1" ht="15" customHeight="1">
      <c r="A17" s="133">
        <v>42401</v>
      </c>
      <c r="B17" s="97">
        <f>'ENTRY PAGE'!$C$20</f>
        <v>16230</v>
      </c>
      <c r="C17" s="97">
        <f t="shared" si="1"/>
        <v>5400</v>
      </c>
      <c r="D17" s="97">
        <f t="shared" si="2"/>
        <v>0</v>
      </c>
      <c r="E17" s="97">
        <f t="shared" si="11"/>
        <v>25740</v>
      </c>
      <c r="F17" s="97">
        <f t="shared" si="4"/>
        <v>1400</v>
      </c>
      <c r="G17" s="97">
        <f t="shared" si="5"/>
        <v>100</v>
      </c>
      <c r="H17" s="97">
        <f t="shared" si="6"/>
        <v>0</v>
      </c>
      <c r="I17" s="97">
        <f t="shared" si="7"/>
        <v>1550</v>
      </c>
      <c r="J17" s="97">
        <v>600</v>
      </c>
      <c r="K17" s="80">
        <f t="shared" si="0"/>
        <v>51020</v>
      </c>
      <c r="L17" s="138">
        <f t="shared" si="8"/>
        <v>4737</v>
      </c>
      <c r="M17" s="97"/>
      <c r="N17" s="97">
        <f t="shared" si="9"/>
        <v>30</v>
      </c>
      <c r="O17" s="97">
        <f t="shared" si="10"/>
        <v>150</v>
      </c>
      <c r="P17" s="97">
        <f>'ENTRY PAGE'!$C$73</f>
        <v>3400</v>
      </c>
      <c r="Q17" s="97"/>
      <c r="R17" s="97"/>
      <c r="S17" s="97">
        <v>0</v>
      </c>
      <c r="T17" s="97">
        <v>0</v>
      </c>
    </row>
    <row r="18" spans="1:20" s="15" customFormat="1" ht="15" customHeight="1">
      <c r="A18" s="23" t="s">
        <v>8</v>
      </c>
      <c r="B18" s="81">
        <f t="shared" ref="B18:J18" si="12">SUM(B6:B17)</f>
        <v>194760</v>
      </c>
      <c r="C18" s="81">
        <f t="shared" si="12"/>
        <v>64800</v>
      </c>
      <c r="D18" s="81">
        <f t="shared" si="12"/>
        <v>0</v>
      </c>
      <c r="E18" s="81">
        <f t="shared" si="12"/>
        <v>297198</v>
      </c>
      <c r="F18" s="91">
        <f t="shared" si="12"/>
        <v>16800</v>
      </c>
      <c r="G18" s="81">
        <f t="shared" si="12"/>
        <v>1200</v>
      </c>
      <c r="H18" s="81">
        <f t="shared" si="12"/>
        <v>0</v>
      </c>
      <c r="I18" s="81">
        <f>SUM(I6:I17)</f>
        <v>18600</v>
      </c>
      <c r="J18" s="81">
        <f t="shared" si="12"/>
        <v>6900</v>
      </c>
      <c r="K18" s="81">
        <f t="shared" si="0"/>
        <v>600258</v>
      </c>
      <c r="L18" s="81">
        <f>SUM(L6:L17)</f>
        <v>55674</v>
      </c>
      <c r="M18" s="81">
        <f t="shared" ref="M18:R18" si="13">SUM(M6:M17)</f>
        <v>0</v>
      </c>
      <c r="N18" s="81">
        <f t="shared" si="13"/>
        <v>360</v>
      </c>
      <c r="O18" s="81">
        <f t="shared" si="13"/>
        <v>1800</v>
      </c>
      <c r="P18" s="81">
        <f t="shared" si="13"/>
        <v>23800</v>
      </c>
      <c r="Q18" s="81">
        <f t="shared" si="13"/>
        <v>0</v>
      </c>
      <c r="R18" s="81">
        <f t="shared" si="13"/>
        <v>0</v>
      </c>
      <c r="S18" s="81">
        <f>SUM(S6:S17)</f>
        <v>11000</v>
      </c>
      <c r="T18" s="80">
        <f>SUM(T6:T17)</f>
        <v>330</v>
      </c>
    </row>
    <row r="19" spans="1:20" s="15" customFormat="1" ht="15" customHeight="1">
      <c r="A19" s="262" t="s">
        <v>144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  <row r="20" spans="1:20" s="15" customFormat="1" ht="15" customHeight="1">
      <c r="A20" s="77" t="s">
        <v>129</v>
      </c>
      <c r="B20" s="134"/>
      <c r="C20" s="134"/>
      <c r="D20" s="134"/>
      <c r="E20" s="139">
        <f>'ENTRY PAGE'!$C$24</f>
        <v>3894</v>
      </c>
      <c r="F20" s="134"/>
      <c r="G20" s="134"/>
      <c r="H20" s="134"/>
      <c r="I20" s="134"/>
      <c r="J20" s="135"/>
      <c r="K20" s="83">
        <f t="shared" ref="K20:K26" si="14">SUM(B20:J20)</f>
        <v>3894</v>
      </c>
      <c r="L20" s="97">
        <f t="shared" ref="L20:L21" si="15">ROUND((B20+C20+D20+E20)*10/100,0)</f>
        <v>389</v>
      </c>
      <c r="M20" s="82"/>
      <c r="N20" s="84"/>
      <c r="O20" s="84"/>
      <c r="P20" s="84"/>
      <c r="Q20" s="84"/>
      <c r="R20" s="84"/>
      <c r="S20" s="84"/>
      <c r="T20" s="84"/>
    </row>
    <row r="21" spans="1:20" s="15" customFormat="1" ht="15" customHeight="1">
      <c r="A21" s="77" t="s">
        <v>130</v>
      </c>
      <c r="B21" s="134"/>
      <c r="C21" s="134"/>
      <c r="D21" s="134"/>
      <c r="E21" s="139">
        <f>'ENTRY PAGE'!$C$25</f>
        <v>4803</v>
      </c>
      <c r="F21" s="134"/>
      <c r="G21" s="134"/>
      <c r="H21" s="134"/>
      <c r="I21" s="134"/>
      <c r="J21" s="135"/>
      <c r="K21" s="83">
        <f t="shared" si="14"/>
        <v>4803</v>
      </c>
      <c r="L21" s="97">
        <f t="shared" si="15"/>
        <v>480</v>
      </c>
      <c r="M21" s="82"/>
      <c r="N21" s="84"/>
      <c r="O21" s="84"/>
      <c r="P21" s="84"/>
      <c r="Q21" s="84"/>
      <c r="R21" s="84"/>
      <c r="S21" s="84"/>
      <c r="T21" s="84"/>
    </row>
    <row r="22" spans="1:20" s="15" customFormat="1" ht="15" customHeight="1">
      <c r="A22" s="77" t="s">
        <v>131</v>
      </c>
      <c r="B22" s="139">
        <f>'ENTRY PAGE'!$C$26</f>
        <v>0</v>
      </c>
      <c r="C22" s="134"/>
      <c r="D22" s="134"/>
      <c r="E22" s="134"/>
      <c r="F22" s="134"/>
      <c r="G22" s="134"/>
      <c r="H22" s="134"/>
      <c r="I22" s="134"/>
      <c r="J22" s="135"/>
      <c r="K22" s="83">
        <f t="shared" si="14"/>
        <v>0</v>
      </c>
      <c r="L22" s="82"/>
      <c r="M22" s="82"/>
      <c r="N22" s="84"/>
      <c r="O22" s="84"/>
      <c r="P22" s="84"/>
      <c r="Q22" s="84"/>
      <c r="R22" s="84"/>
      <c r="S22" s="84"/>
      <c r="T22" s="84"/>
    </row>
    <row r="23" spans="1:20" s="15" customFormat="1" ht="15" customHeight="1">
      <c r="A23" s="77" t="s">
        <v>132</v>
      </c>
      <c r="B23" s="139">
        <f>'ENTRY PAGE'!$C$27</f>
        <v>1000</v>
      </c>
      <c r="C23" s="134"/>
      <c r="D23" s="134"/>
      <c r="E23" s="134"/>
      <c r="F23" s="134"/>
      <c r="G23" s="134"/>
      <c r="H23" s="134"/>
      <c r="I23" s="134"/>
      <c r="J23" s="135"/>
      <c r="K23" s="83">
        <f t="shared" si="14"/>
        <v>1000</v>
      </c>
      <c r="L23" s="82"/>
      <c r="M23" s="82"/>
      <c r="N23" s="84"/>
      <c r="O23" s="84"/>
      <c r="P23" s="84"/>
      <c r="Q23" s="84"/>
      <c r="R23" s="84"/>
      <c r="S23" s="84"/>
      <c r="T23" s="84"/>
    </row>
    <row r="24" spans="1:20" s="15" customFormat="1" ht="15" customHeight="1">
      <c r="A24" s="24" t="s">
        <v>110</v>
      </c>
      <c r="B24" s="139">
        <f>'ENTRY PAGE'!$C$28</f>
        <v>0</v>
      </c>
      <c r="C24" s="134"/>
      <c r="D24" s="134"/>
      <c r="E24" s="134"/>
      <c r="F24" s="134"/>
      <c r="G24" s="134"/>
      <c r="H24" s="134"/>
      <c r="I24" s="134"/>
      <c r="J24" s="135"/>
      <c r="K24" s="83">
        <f t="shared" si="14"/>
        <v>0</v>
      </c>
      <c r="L24" s="82"/>
      <c r="M24" s="82"/>
      <c r="N24" s="84"/>
      <c r="O24" s="84"/>
      <c r="P24" s="84"/>
      <c r="Q24" s="84"/>
      <c r="R24" s="84"/>
      <c r="S24" s="84"/>
      <c r="T24" s="84"/>
    </row>
    <row r="25" spans="1:20" s="15" customFormat="1" ht="15" customHeight="1">
      <c r="A25" s="24" t="s">
        <v>111</v>
      </c>
      <c r="B25" s="139">
        <f>'ENTRY PAGE'!$C$29</f>
        <v>0</v>
      </c>
      <c r="C25" s="134"/>
      <c r="D25" s="134"/>
      <c r="E25" s="134"/>
      <c r="F25" s="134"/>
      <c r="G25" s="134"/>
      <c r="H25" s="134"/>
      <c r="I25" s="134"/>
      <c r="J25" s="135"/>
      <c r="K25" s="83">
        <f t="shared" si="14"/>
        <v>0</v>
      </c>
      <c r="L25" s="82"/>
      <c r="M25" s="82"/>
      <c r="N25" s="84"/>
      <c r="O25" s="84"/>
      <c r="P25" s="84"/>
      <c r="Q25" s="84"/>
      <c r="R25" s="84"/>
      <c r="S25" s="84"/>
      <c r="T25" s="84"/>
    </row>
    <row r="26" spans="1:20" s="15" customFormat="1" ht="15" customHeight="1">
      <c r="A26" s="24" t="s">
        <v>112</v>
      </c>
      <c r="B26" s="140">
        <f>'ENTRY PAGE'!$C$30</f>
        <v>0</v>
      </c>
      <c r="C26" s="135"/>
      <c r="D26" s="135"/>
      <c r="E26" s="135"/>
      <c r="F26" s="135"/>
      <c r="G26" s="135"/>
      <c r="H26" s="135"/>
      <c r="I26" s="134"/>
      <c r="J26" s="135"/>
      <c r="K26" s="83">
        <f t="shared" si="14"/>
        <v>0</v>
      </c>
      <c r="L26" s="84"/>
      <c r="M26" s="84"/>
      <c r="N26" s="84"/>
      <c r="O26" s="84"/>
      <c r="P26" s="84"/>
      <c r="Q26" s="84"/>
      <c r="R26" s="84"/>
      <c r="S26" s="84"/>
      <c r="T26" s="84"/>
    </row>
    <row r="27" spans="1:20" s="15" customFormat="1" ht="18.75">
      <c r="A27" s="23" t="s">
        <v>5</v>
      </c>
      <c r="B27" s="81">
        <f>SUM(B18+SUM(B20:B26))</f>
        <v>195760</v>
      </c>
      <c r="C27" s="81">
        <f>SUM(C18+SUM(C20:C26))</f>
        <v>64800</v>
      </c>
      <c r="D27" s="81">
        <f t="shared" ref="D27:K27" si="16">SUM(D18+SUM(D20:D26))</f>
        <v>0</v>
      </c>
      <c r="E27" s="81">
        <f>SUM(E20:E23)+E18</f>
        <v>305895</v>
      </c>
      <c r="F27" s="91">
        <f t="shared" si="16"/>
        <v>16800</v>
      </c>
      <c r="G27" s="81">
        <f t="shared" si="16"/>
        <v>1200</v>
      </c>
      <c r="H27" s="81">
        <f t="shared" si="16"/>
        <v>0</v>
      </c>
      <c r="I27" s="81">
        <f>I25</f>
        <v>0</v>
      </c>
      <c r="J27" s="81">
        <f t="shared" si="16"/>
        <v>6900</v>
      </c>
      <c r="K27" s="81">
        <f t="shared" si="16"/>
        <v>609955</v>
      </c>
      <c r="L27" s="81">
        <f t="shared" ref="L27:T27" si="17">SUM(L18+SUM(L20:L25))</f>
        <v>56543</v>
      </c>
      <c r="M27" s="81">
        <f t="shared" si="17"/>
        <v>0</v>
      </c>
      <c r="N27" s="81">
        <f t="shared" si="17"/>
        <v>360</v>
      </c>
      <c r="O27" s="81">
        <f t="shared" si="17"/>
        <v>1800</v>
      </c>
      <c r="P27" s="81">
        <f t="shared" si="17"/>
        <v>23800</v>
      </c>
      <c r="Q27" s="81">
        <f t="shared" si="17"/>
        <v>0</v>
      </c>
      <c r="R27" s="81">
        <f t="shared" si="17"/>
        <v>0</v>
      </c>
      <c r="S27" s="81">
        <f t="shared" si="17"/>
        <v>11000</v>
      </c>
      <c r="T27" s="92">
        <f t="shared" si="17"/>
        <v>330</v>
      </c>
    </row>
    <row r="28" spans="1:20" s="15" customFormat="1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</row>
    <row r="29" spans="1:20" s="15" customFormat="1">
      <c r="A29" s="18"/>
      <c r="B29" s="25" t="s">
        <v>13</v>
      </c>
      <c r="C29" s="25"/>
      <c r="D29" s="263" t="s">
        <v>1</v>
      </c>
      <c r="E29" s="263"/>
      <c r="F29" s="263" t="s">
        <v>8</v>
      </c>
      <c r="G29" s="263"/>
      <c r="H29" s="260" t="s">
        <v>14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</row>
    <row r="30" spans="1:20" s="15" customFormat="1">
      <c r="A30" s="18"/>
      <c r="B30" s="264">
        <f>SUM(B18:D18)</f>
        <v>259560</v>
      </c>
      <c r="C30" s="264"/>
      <c r="D30" s="264">
        <f>E18</f>
        <v>297198</v>
      </c>
      <c r="E30" s="264"/>
      <c r="F30" s="264">
        <f>B30+D30</f>
        <v>556758</v>
      </c>
      <c r="G30" s="264"/>
      <c r="H30" s="264">
        <f>ROUND(F30*10%,0)</f>
        <v>55676</v>
      </c>
      <c r="I30" s="264"/>
      <c r="J30" s="264"/>
      <c r="K30" s="260"/>
      <c r="L30" s="260"/>
      <c r="M30" s="260"/>
      <c r="N30" s="260"/>
      <c r="O30" s="260"/>
      <c r="P30" s="260"/>
      <c r="Q30" s="260"/>
      <c r="R30" s="260"/>
      <c r="S30" s="260"/>
      <c r="T30" s="260"/>
    </row>
    <row r="31" spans="1:20" s="15" customFormat="1">
      <c r="A31" s="251" t="s">
        <v>127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3"/>
    </row>
    <row r="32" spans="1:20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6"/>
    </row>
    <row r="33" spans="1:23">
      <c r="A33" s="25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6"/>
    </row>
    <row r="34" spans="1:23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9"/>
    </row>
    <row r="35" spans="1:23" ht="16.5" thickBot="1"/>
    <row r="36" spans="1:23" ht="27.75" thickBot="1">
      <c r="U36" s="154" t="s">
        <v>152</v>
      </c>
      <c r="V36" s="155"/>
      <c r="W36" s="156"/>
    </row>
    <row r="37" spans="1:23" ht="46.5">
      <c r="A37" s="226" t="s">
        <v>150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</sheetData>
  <mergeCells count="27">
    <mergeCell ref="B30:C30"/>
    <mergeCell ref="D30:E30"/>
    <mergeCell ref="F30:G30"/>
    <mergeCell ref="H30:J30"/>
    <mergeCell ref="A28:T28"/>
    <mergeCell ref="C3:J3"/>
    <mergeCell ref="L3:N3"/>
    <mergeCell ref="A19:T19"/>
    <mergeCell ref="D29:E29"/>
    <mergeCell ref="F29:G29"/>
    <mergeCell ref="H29:J29"/>
    <mergeCell ref="G2:H2"/>
    <mergeCell ref="U36:W36"/>
    <mergeCell ref="A37:T37"/>
    <mergeCell ref="A1:T1"/>
    <mergeCell ref="A2:B2"/>
    <mergeCell ref="O2:Q2"/>
    <mergeCell ref="A4:K4"/>
    <mergeCell ref="L4:T4"/>
    <mergeCell ref="C2:F2"/>
    <mergeCell ref="I2:N2"/>
    <mergeCell ref="R2:T2"/>
    <mergeCell ref="A31:T34"/>
    <mergeCell ref="K29:T30"/>
    <mergeCell ref="O3:Q3"/>
    <mergeCell ref="R3:T3"/>
    <mergeCell ref="A3:B3"/>
  </mergeCells>
  <dataValidations count="4">
    <dataValidation allowBlank="1" showInputMessage="1" showErrorMessage="1" errorTitle="Formula cell" error="This is filled automatically!" promptTitle="Stop!" prompt="This cell contains formula" sqref="K6:K18"/>
    <dataValidation allowBlank="1" showInputMessage="1" showErrorMessage="1" errorTitle="Formula cell" error="This cell is filled automatically!" promptTitle="Stop!" prompt="This cell contains formula!" sqref="B18:J18"/>
    <dataValidation allowBlank="1" showInputMessage="1" showErrorMessage="1" promptTitle="Stop!" prompt="This cell contains formula!" sqref="L18:T18 B27:T27 B30 D30 F30 H30:I30"/>
    <dataValidation allowBlank="1" showInputMessage="1" showErrorMessage="1" promptTitle="Stop!" prompt="This cell contains formula&#10;" sqref="K20:K26"/>
  </dataValidations>
  <hyperlinks>
    <hyperlink ref="A37:T37" r:id="rId1" display="www.kalvisolai.com"/>
    <hyperlink ref="U36" location="page1!A1" display="GO TO PAGE NO 1"/>
  </hyperlinks>
  <printOptions horizontalCentered="1" verticalCentered="1"/>
  <pageMargins left="0.49" right="0.25" top="0.43" bottom="0.7" header="0" footer="0"/>
  <pageSetup paperSize="5" scale="91" orientation="landscape" r:id="rId2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topLeftCell="A67" workbookViewId="0">
      <selection activeCell="A82" sqref="A82:D82"/>
    </sheetView>
  </sheetViews>
  <sheetFormatPr defaultRowHeight="15"/>
  <cols>
    <col min="2" max="2" width="52.7109375" customWidth="1"/>
    <col min="3" max="3" width="23.140625" customWidth="1"/>
    <col min="4" max="4" width="24" customWidth="1"/>
  </cols>
  <sheetData>
    <row r="1" spans="1:4" ht="96.75" customHeight="1">
      <c r="A1" s="268" t="s">
        <v>216</v>
      </c>
      <c r="B1" s="269"/>
      <c r="C1" s="269"/>
      <c r="D1" s="269"/>
    </row>
    <row r="2" spans="1:4" ht="18.75">
      <c r="A2" s="104">
        <v>1</v>
      </c>
      <c r="B2" s="107" t="s">
        <v>16</v>
      </c>
      <c r="C2" s="123" t="s">
        <v>221</v>
      </c>
      <c r="D2" s="108"/>
    </row>
    <row r="3" spans="1:4" ht="18.75">
      <c r="A3" s="104">
        <v>2</v>
      </c>
      <c r="B3" s="107" t="s">
        <v>167</v>
      </c>
      <c r="C3" s="123" t="s">
        <v>217</v>
      </c>
      <c r="D3" s="108"/>
    </row>
    <row r="4" spans="1:4" ht="18.75">
      <c r="A4" s="104">
        <v>3</v>
      </c>
      <c r="B4" s="107" t="s">
        <v>151</v>
      </c>
      <c r="C4" s="123" t="s">
        <v>220</v>
      </c>
      <c r="D4" s="108"/>
    </row>
    <row r="5" spans="1:4" ht="18.75">
      <c r="A5" s="104">
        <v>4</v>
      </c>
      <c r="B5" s="107" t="s">
        <v>145</v>
      </c>
      <c r="C5" s="123" t="s">
        <v>222</v>
      </c>
      <c r="D5" s="108"/>
    </row>
    <row r="6" spans="1:4" ht="18.75">
      <c r="A6" s="104">
        <v>5</v>
      </c>
      <c r="B6" s="107" t="s">
        <v>166</v>
      </c>
      <c r="C6" s="123" t="s">
        <v>218</v>
      </c>
      <c r="D6" s="108"/>
    </row>
    <row r="7" spans="1:4" ht="18.75">
      <c r="A7" s="104">
        <v>6</v>
      </c>
      <c r="B7" s="107" t="s">
        <v>168</v>
      </c>
      <c r="C7" s="123" t="s">
        <v>219</v>
      </c>
      <c r="D7" s="108"/>
    </row>
    <row r="8" spans="1:4" ht="18.75">
      <c r="A8" s="271">
        <v>7</v>
      </c>
      <c r="B8" s="109" t="s">
        <v>169</v>
      </c>
      <c r="C8" s="98"/>
      <c r="D8" s="4"/>
    </row>
    <row r="9" spans="1:4" ht="19.5">
      <c r="A9" s="272"/>
      <c r="B9" s="117">
        <v>42064</v>
      </c>
      <c r="C9" s="141">
        <v>16230</v>
      </c>
      <c r="D9" s="150" t="s">
        <v>214</v>
      </c>
    </row>
    <row r="10" spans="1:4" ht="19.5">
      <c r="A10" s="272"/>
      <c r="B10" s="117">
        <v>42095</v>
      </c>
      <c r="C10" s="141">
        <v>16230</v>
      </c>
      <c r="D10" s="150" t="s">
        <v>214</v>
      </c>
    </row>
    <row r="11" spans="1:4" ht="19.5">
      <c r="A11" s="272"/>
      <c r="B11" s="117">
        <v>42125</v>
      </c>
      <c r="C11" s="141">
        <v>16230</v>
      </c>
      <c r="D11" s="150" t="s">
        <v>214</v>
      </c>
    </row>
    <row r="12" spans="1:4" ht="19.5">
      <c r="A12" s="272"/>
      <c r="B12" s="117">
        <v>42156</v>
      </c>
      <c r="C12" s="141">
        <v>16230</v>
      </c>
      <c r="D12" s="150" t="s">
        <v>214</v>
      </c>
    </row>
    <row r="13" spans="1:4" ht="19.5">
      <c r="A13" s="272"/>
      <c r="B13" s="117">
        <v>42186</v>
      </c>
      <c r="C13" s="141">
        <v>16230</v>
      </c>
      <c r="D13" s="150" t="s">
        <v>214</v>
      </c>
    </row>
    <row r="14" spans="1:4" ht="19.5">
      <c r="A14" s="272"/>
      <c r="B14" s="117">
        <v>42217</v>
      </c>
      <c r="C14" s="141">
        <v>16230</v>
      </c>
      <c r="D14" s="150" t="s">
        <v>214</v>
      </c>
    </row>
    <row r="15" spans="1:4" ht="19.5">
      <c r="A15" s="272"/>
      <c r="B15" s="117">
        <v>42248</v>
      </c>
      <c r="C15" s="141">
        <v>16230</v>
      </c>
      <c r="D15" s="150" t="s">
        <v>214</v>
      </c>
    </row>
    <row r="16" spans="1:4" ht="19.5">
      <c r="A16" s="272"/>
      <c r="B16" s="117">
        <v>42278</v>
      </c>
      <c r="C16" s="141">
        <v>16230</v>
      </c>
      <c r="D16" s="150" t="s">
        <v>214</v>
      </c>
    </row>
    <row r="17" spans="1:4" ht="19.5">
      <c r="A17" s="272"/>
      <c r="B17" s="117">
        <v>42309</v>
      </c>
      <c r="C17" s="141">
        <v>16230</v>
      </c>
      <c r="D17" s="150" t="s">
        <v>214</v>
      </c>
    </row>
    <row r="18" spans="1:4" ht="19.5">
      <c r="A18" s="272"/>
      <c r="B18" s="117">
        <v>42339</v>
      </c>
      <c r="C18" s="141">
        <v>16230</v>
      </c>
      <c r="D18" s="150" t="s">
        <v>214</v>
      </c>
    </row>
    <row r="19" spans="1:4" ht="19.5">
      <c r="A19" s="272"/>
      <c r="B19" s="117">
        <v>42370</v>
      </c>
      <c r="C19" s="141">
        <v>16230</v>
      </c>
      <c r="D19" s="150" t="s">
        <v>214</v>
      </c>
    </row>
    <row r="20" spans="1:4" ht="19.5">
      <c r="A20" s="273"/>
      <c r="B20" s="117">
        <v>42401</v>
      </c>
      <c r="C20" s="141">
        <v>16230</v>
      </c>
      <c r="D20" s="150" t="s">
        <v>214</v>
      </c>
    </row>
    <row r="21" spans="1:4" ht="18.75">
      <c r="A21" s="104">
        <v>8</v>
      </c>
      <c r="B21" s="107" t="s">
        <v>170</v>
      </c>
      <c r="C21" s="141">
        <v>5400</v>
      </c>
      <c r="D21" s="150" t="s">
        <v>214</v>
      </c>
    </row>
    <row r="22" spans="1:4" ht="18.75">
      <c r="A22" s="104">
        <v>9</v>
      </c>
      <c r="B22" s="107" t="s">
        <v>171</v>
      </c>
      <c r="C22" s="141">
        <v>0</v>
      </c>
      <c r="D22" s="150" t="s">
        <v>214</v>
      </c>
    </row>
    <row r="23" spans="1:4" ht="18.75">
      <c r="A23" s="104">
        <v>10</v>
      </c>
      <c r="B23" s="107" t="s">
        <v>172</v>
      </c>
      <c r="C23" s="124">
        <v>1400</v>
      </c>
      <c r="D23" s="150" t="s">
        <v>214</v>
      </c>
    </row>
    <row r="24" spans="1:4" ht="19.5">
      <c r="A24" s="104">
        <v>11</v>
      </c>
      <c r="B24" s="110" t="s">
        <v>129</v>
      </c>
      <c r="C24" s="124">
        <v>3894</v>
      </c>
      <c r="D24" s="150" t="s">
        <v>214</v>
      </c>
    </row>
    <row r="25" spans="1:4" ht="19.5">
      <c r="A25" s="104">
        <v>12</v>
      </c>
      <c r="B25" s="110" t="s">
        <v>130</v>
      </c>
      <c r="C25" s="124">
        <v>4803</v>
      </c>
      <c r="D25" s="150" t="s">
        <v>214</v>
      </c>
    </row>
    <row r="26" spans="1:4" ht="19.5">
      <c r="A26" s="104">
        <v>13</v>
      </c>
      <c r="B26" s="110" t="s">
        <v>173</v>
      </c>
      <c r="C26" s="124">
        <v>0</v>
      </c>
      <c r="D26" s="150" t="s">
        <v>214</v>
      </c>
    </row>
    <row r="27" spans="1:4" ht="19.5">
      <c r="A27" s="104">
        <v>14</v>
      </c>
      <c r="B27" s="110" t="s">
        <v>132</v>
      </c>
      <c r="C27" s="124">
        <v>1000</v>
      </c>
      <c r="D27" s="150" t="s">
        <v>214</v>
      </c>
    </row>
    <row r="28" spans="1:4" ht="19.5">
      <c r="A28" s="104">
        <v>15</v>
      </c>
      <c r="B28" s="110" t="s">
        <v>110</v>
      </c>
      <c r="C28" s="124">
        <v>0</v>
      </c>
      <c r="D28" s="150" t="s">
        <v>214</v>
      </c>
    </row>
    <row r="29" spans="1:4" ht="19.5">
      <c r="A29" s="104">
        <v>16</v>
      </c>
      <c r="B29" s="110" t="s">
        <v>111</v>
      </c>
      <c r="C29" s="124">
        <v>0</v>
      </c>
      <c r="D29" s="150" t="s">
        <v>214</v>
      </c>
    </row>
    <row r="30" spans="1:4" ht="19.5">
      <c r="A30" s="104">
        <v>17</v>
      </c>
      <c r="B30" s="110" t="s">
        <v>112</v>
      </c>
      <c r="C30" s="124">
        <v>0</v>
      </c>
      <c r="D30" s="150" t="s">
        <v>214</v>
      </c>
    </row>
    <row r="31" spans="1:4" ht="18.75">
      <c r="A31" s="104">
        <v>18</v>
      </c>
      <c r="B31" s="107" t="s">
        <v>174</v>
      </c>
      <c r="C31" s="124">
        <v>2440</v>
      </c>
      <c r="D31" s="151" t="s">
        <v>214</v>
      </c>
    </row>
    <row r="32" spans="1:4" ht="18.75">
      <c r="A32" s="104">
        <v>19</v>
      </c>
      <c r="B32" s="107" t="s">
        <v>177</v>
      </c>
      <c r="C32" s="124">
        <v>0</v>
      </c>
      <c r="D32" s="151" t="s">
        <v>214</v>
      </c>
    </row>
    <row r="33" spans="1:4" ht="19.5">
      <c r="A33" s="104"/>
      <c r="B33" s="274" t="s">
        <v>32</v>
      </c>
      <c r="C33" s="275"/>
      <c r="D33" s="152"/>
    </row>
    <row r="34" spans="1:4" ht="19.5">
      <c r="A34" s="104">
        <v>20</v>
      </c>
      <c r="B34" s="111" t="s">
        <v>190</v>
      </c>
      <c r="C34" s="124">
        <v>0</v>
      </c>
      <c r="D34" s="151" t="s">
        <v>214</v>
      </c>
    </row>
    <row r="35" spans="1:4" ht="19.5">
      <c r="A35" s="104">
        <v>21</v>
      </c>
      <c r="B35" s="111" t="s">
        <v>179</v>
      </c>
      <c r="C35" s="124">
        <v>0</v>
      </c>
      <c r="D35" s="151" t="s">
        <v>214</v>
      </c>
    </row>
    <row r="36" spans="1:4" ht="19.5">
      <c r="A36" s="104">
        <v>22</v>
      </c>
      <c r="B36" s="149" t="s">
        <v>143</v>
      </c>
      <c r="C36" s="124">
        <v>0</v>
      </c>
      <c r="D36" s="151" t="s">
        <v>214</v>
      </c>
    </row>
    <row r="37" spans="1:4" ht="19.5">
      <c r="A37" s="104">
        <v>23</v>
      </c>
      <c r="B37" s="112" t="s">
        <v>186</v>
      </c>
      <c r="C37" s="124">
        <v>0</v>
      </c>
      <c r="D37" s="151" t="s">
        <v>214</v>
      </c>
    </row>
    <row r="38" spans="1:4" ht="19.5">
      <c r="A38" s="104">
        <v>24</v>
      </c>
      <c r="B38" s="112" t="s">
        <v>141</v>
      </c>
      <c r="C38" s="124">
        <v>0</v>
      </c>
      <c r="D38" s="151" t="s">
        <v>214</v>
      </c>
    </row>
    <row r="39" spans="1:4" ht="19.5">
      <c r="A39" s="104">
        <v>25</v>
      </c>
      <c r="B39" s="112" t="s">
        <v>156</v>
      </c>
      <c r="C39" s="124">
        <v>0</v>
      </c>
      <c r="D39" s="151" t="s">
        <v>214</v>
      </c>
    </row>
    <row r="40" spans="1:4" ht="30">
      <c r="A40" s="105">
        <v>26</v>
      </c>
      <c r="B40" s="113" t="s">
        <v>180</v>
      </c>
      <c r="C40" s="125">
        <v>0</v>
      </c>
      <c r="D40" s="151" t="s">
        <v>214</v>
      </c>
    </row>
    <row r="41" spans="1:4" ht="18.75">
      <c r="A41" s="105">
        <v>27</v>
      </c>
      <c r="B41" s="114" t="s">
        <v>178</v>
      </c>
      <c r="C41" s="124">
        <v>0</v>
      </c>
      <c r="D41" s="151" t="s">
        <v>214</v>
      </c>
    </row>
    <row r="42" spans="1:4" ht="37.5">
      <c r="A42" s="105">
        <v>28</v>
      </c>
      <c r="B42" s="115" t="s">
        <v>210</v>
      </c>
      <c r="C42" s="125">
        <v>0</v>
      </c>
      <c r="D42" s="151" t="s">
        <v>214</v>
      </c>
    </row>
    <row r="43" spans="1:4" ht="37.5">
      <c r="A43" s="105">
        <v>29</v>
      </c>
      <c r="B43" s="116" t="s">
        <v>211</v>
      </c>
      <c r="C43" s="125">
        <v>0</v>
      </c>
      <c r="D43" s="151" t="s">
        <v>214</v>
      </c>
    </row>
    <row r="44" spans="1:4" ht="37.5">
      <c r="A44" s="105">
        <v>30</v>
      </c>
      <c r="B44" s="116" t="s">
        <v>212</v>
      </c>
      <c r="C44" s="125">
        <v>0</v>
      </c>
      <c r="D44" s="151" t="s">
        <v>214</v>
      </c>
    </row>
    <row r="45" spans="1:4" ht="37.5">
      <c r="A45" s="105">
        <v>31</v>
      </c>
      <c r="B45" s="116" t="s">
        <v>181</v>
      </c>
      <c r="C45" s="125">
        <v>0</v>
      </c>
      <c r="D45" s="151" t="s">
        <v>214</v>
      </c>
    </row>
    <row r="46" spans="1:4" ht="56.25">
      <c r="A46" s="105">
        <v>32</v>
      </c>
      <c r="B46" s="116" t="s">
        <v>208</v>
      </c>
      <c r="C46" s="125">
        <v>1646</v>
      </c>
      <c r="D46" s="151" t="s">
        <v>214</v>
      </c>
    </row>
    <row r="47" spans="1:4" ht="37.5">
      <c r="A47" s="105">
        <v>33</v>
      </c>
      <c r="B47" s="116" t="s">
        <v>182</v>
      </c>
      <c r="C47" s="125">
        <v>0</v>
      </c>
      <c r="D47" s="151" t="s">
        <v>214</v>
      </c>
    </row>
    <row r="48" spans="1:4" ht="18.75">
      <c r="A48" s="270">
        <v>34</v>
      </c>
      <c r="B48" s="119" t="s">
        <v>188</v>
      </c>
      <c r="C48" s="120" t="s">
        <v>183</v>
      </c>
      <c r="D48" s="119" t="s">
        <v>185</v>
      </c>
    </row>
    <row r="49" spans="1:5" ht="19.5">
      <c r="A49" s="270"/>
      <c r="B49" s="118">
        <v>42064</v>
      </c>
      <c r="C49" s="122">
        <v>1000</v>
      </c>
      <c r="D49" s="122">
        <v>30</v>
      </c>
      <c r="E49" s="151" t="s">
        <v>214</v>
      </c>
    </row>
    <row r="50" spans="1:5" ht="19.5">
      <c r="A50" s="270"/>
      <c r="B50" s="118">
        <v>42095</v>
      </c>
      <c r="C50" s="122">
        <v>1000</v>
      </c>
      <c r="D50" s="122">
        <v>30</v>
      </c>
      <c r="E50" s="151" t="s">
        <v>214</v>
      </c>
    </row>
    <row r="51" spans="1:5" ht="19.5">
      <c r="A51" s="270"/>
      <c r="B51" s="118">
        <v>42125</v>
      </c>
      <c r="C51" s="122">
        <v>1000</v>
      </c>
      <c r="D51" s="122">
        <v>30</v>
      </c>
      <c r="E51" s="151" t="s">
        <v>214</v>
      </c>
    </row>
    <row r="52" spans="1:5" ht="19.5">
      <c r="A52" s="270"/>
      <c r="B52" s="118">
        <v>42156</v>
      </c>
      <c r="C52" s="122">
        <v>1000</v>
      </c>
      <c r="D52" s="122">
        <v>30</v>
      </c>
      <c r="E52" s="151" t="s">
        <v>214</v>
      </c>
    </row>
    <row r="53" spans="1:5" ht="19.5">
      <c r="A53" s="270"/>
      <c r="B53" s="118">
        <v>42186</v>
      </c>
      <c r="C53" s="122">
        <v>1000</v>
      </c>
      <c r="D53" s="122">
        <v>30</v>
      </c>
      <c r="E53" s="151" t="s">
        <v>214</v>
      </c>
    </row>
    <row r="54" spans="1:5" ht="19.5">
      <c r="A54" s="270"/>
      <c r="B54" s="118">
        <v>42217</v>
      </c>
      <c r="C54" s="122">
        <v>1000</v>
      </c>
      <c r="D54" s="122">
        <v>30</v>
      </c>
      <c r="E54" s="151" t="s">
        <v>214</v>
      </c>
    </row>
    <row r="55" spans="1:5" ht="19.5">
      <c r="A55" s="270"/>
      <c r="B55" s="118">
        <v>42248</v>
      </c>
      <c r="C55" s="122">
        <v>1000</v>
      </c>
      <c r="D55" s="122">
        <v>30</v>
      </c>
      <c r="E55" s="151" t="s">
        <v>214</v>
      </c>
    </row>
    <row r="56" spans="1:5" ht="19.5">
      <c r="A56" s="270"/>
      <c r="B56" s="118">
        <v>42278</v>
      </c>
      <c r="C56" s="122">
        <v>1000</v>
      </c>
      <c r="D56" s="122">
        <v>30</v>
      </c>
      <c r="E56" s="151" t="s">
        <v>214</v>
      </c>
    </row>
    <row r="57" spans="1:5" ht="19.5">
      <c r="A57" s="270"/>
      <c r="B57" s="118">
        <v>42309</v>
      </c>
      <c r="C57" s="122">
        <v>1000</v>
      </c>
      <c r="D57" s="122">
        <v>30</v>
      </c>
      <c r="E57" s="151" t="s">
        <v>214</v>
      </c>
    </row>
    <row r="58" spans="1:5" ht="19.5">
      <c r="A58" s="270"/>
      <c r="B58" s="118">
        <v>42339</v>
      </c>
      <c r="C58" s="122">
        <v>1000</v>
      </c>
      <c r="D58" s="122">
        <v>30</v>
      </c>
      <c r="E58" s="151" t="s">
        <v>214</v>
      </c>
    </row>
    <row r="59" spans="1:5" ht="19.5">
      <c r="A59" s="270"/>
      <c r="B59" s="118">
        <v>42370</v>
      </c>
      <c r="C59" s="122">
        <v>1000</v>
      </c>
      <c r="D59" s="122">
        <v>30</v>
      </c>
      <c r="E59" s="151" t="s">
        <v>214</v>
      </c>
    </row>
    <row r="60" spans="1:5" ht="19.5">
      <c r="A60" s="270"/>
      <c r="B60" s="118">
        <v>42401</v>
      </c>
      <c r="C60" s="122">
        <v>0</v>
      </c>
      <c r="D60" s="122">
        <v>0</v>
      </c>
      <c r="E60" s="151" t="s">
        <v>214</v>
      </c>
    </row>
    <row r="61" spans="1:5" ht="22.5">
      <c r="A61" s="270">
        <v>35</v>
      </c>
      <c r="B61" s="119" t="s">
        <v>187</v>
      </c>
      <c r="C61" s="119" t="s">
        <v>189</v>
      </c>
      <c r="D61" s="121"/>
      <c r="E61" s="151" t="s">
        <v>214</v>
      </c>
    </row>
    <row r="62" spans="1:5" ht="19.5">
      <c r="A62" s="270"/>
      <c r="B62" s="126">
        <v>42064</v>
      </c>
      <c r="C62" s="122">
        <v>0</v>
      </c>
      <c r="D62" s="4"/>
      <c r="E62" s="151" t="s">
        <v>214</v>
      </c>
    </row>
    <row r="63" spans="1:5" ht="19.5">
      <c r="A63" s="270"/>
      <c r="B63" s="126">
        <v>42095</v>
      </c>
      <c r="C63" s="122">
        <v>0</v>
      </c>
      <c r="D63" s="4"/>
      <c r="E63" s="151" t="s">
        <v>214</v>
      </c>
    </row>
    <row r="64" spans="1:5" ht="19.5">
      <c r="A64" s="270"/>
      <c r="B64" s="126">
        <v>42125</v>
      </c>
      <c r="C64" s="122">
        <v>0</v>
      </c>
      <c r="D64" s="4"/>
      <c r="E64" s="151" t="s">
        <v>214</v>
      </c>
    </row>
    <row r="65" spans="1:5" ht="19.5">
      <c r="A65" s="270"/>
      <c r="B65" s="126">
        <v>42156</v>
      </c>
      <c r="C65" s="122">
        <v>0</v>
      </c>
      <c r="D65" s="4"/>
      <c r="E65" s="151" t="s">
        <v>214</v>
      </c>
    </row>
    <row r="66" spans="1:5" ht="19.5">
      <c r="A66" s="270"/>
      <c r="B66" s="126">
        <v>42186</v>
      </c>
      <c r="C66" s="122">
        <v>0</v>
      </c>
      <c r="D66" s="4"/>
      <c r="E66" s="151" t="s">
        <v>214</v>
      </c>
    </row>
    <row r="67" spans="1:5" ht="19.5">
      <c r="A67" s="270"/>
      <c r="B67" s="126">
        <v>42217</v>
      </c>
      <c r="C67" s="122">
        <v>3400</v>
      </c>
      <c r="D67" s="4"/>
      <c r="E67" s="151" t="s">
        <v>214</v>
      </c>
    </row>
    <row r="68" spans="1:5" ht="19.5">
      <c r="A68" s="270"/>
      <c r="B68" s="126">
        <v>42248</v>
      </c>
      <c r="C68" s="122">
        <v>3400</v>
      </c>
      <c r="D68" s="4"/>
      <c r="E68" s="151" t="s">
        <v>214</v>
      </c>
    </row>
    <row r="69" spans="1:5" ht="19.5">
      <c r="A69" s="270"/>
      <c r="B69" s="126">
        <v>42278</v>
      </c>
      <c r="C69" s="122">
        <v>3400</v>
      </c>
      <c r="D69" s="4"/>
      <c r="E69" s="151" t="s">
        <v>214</v>
      </c>
    </row>
    <row r="70" spans="1:5" ht="19.5">
      <c r="A70" s="270"/>
      <c r="B70" s="126">
        <v>42309</v>
      </c>
      <c r="C70" s="122">
        <v>3400</v>
      </c>
      <c r="D70" s="4"/>
      <c r="E70" s="151" t="s">
        <v>214</v>
      </c>
    </row>
    <row r="71" spans="1:5" ht="19.5">
      <c r="A71" s="270"/>
      <c r="B71" s="126">
        <v>42339</v>
      </c>
      <c r="C71" s="122">
        <v>3400</v>
      </c>
      <c r="D71" s="4"/>
      <c r="E71" s="151" t="s">
        <v>214</v>
      </c>
    </row>
    <row r="72" spans="1:5" ht="19.5">
      <c r="A72" s="270"/>
      <c r="B72" s="126">
        <v>42370</v>
      </c>
      <c r="C72" s="122">
        <v>3400</v>
      </c>
      <c r="D72" s="4"/>
      <c r="E72" s="151" t="s">
        <v>214</v>
      </c>
    </row>
    <row r="73" spans="1:5" ht="19.5">
      <c r="A73" s="270"/>
      <c r="B73" s="126">
        <v>42401</v>
      </c>
      <c r="C73" s="122">
        <v>3400</v>
      </c>
      <c r="D73" s="4"/>
      <c r="E73" s="151" t="s">
        <v>214</v>
      </c>
    </row>
    <row r="74" spans="1:5" ht="28.5">
      <c r="A74" s="129">
        <v>35</v>
      </c>
      <c r="B74" s="132" t="s">
        <v>195</v>
      </c>
      <c r="C74" s="130" t="s">
        <v>193</v>
      </c>
      <c r="D74" s="4"/>
    </row>
    <row r="77" spans="1:5" ht="21">
      <c r="D77" s="131" t="s">
        <v>194</v>
      </c>
    </row>
    <row r="82" spans="1:10" ht="46.5">
      <c r="A82" s="266" t="s">
        <v>223</v>
      </c>
      <c r="B82" s="266"/>
      <c r="C82" s="266"/>
      <c r="D82" s="266"/>
      <c r="E82" s="87"/>
      <c r="F82" s="87"/>
      <c r="G82" s="87"/>
      <c r="H82" s="87"/>
      <c r="I82" s="87"/>
      <c r="J82" s="87"/>
    </row>
    <row r="84" spans="1:10" ht="28.5">
      <c r="A84" s="267"/>
      <c r="B84" s="267"/>
      <c r="C84" s="267"/>
      <c r="D84" s="267"/>
    </row>
  </sheetData>
  <mergeCells count="7">
    <mergeCell ref="A82:D82"/>
    <mergeCell ref="A84:D84"/>
    <mergeCell ref="A1:D1"/>
    <mergeCell ref="A61:A73"/>
    <mergeCell ref="A48:A60"/>
    <mergeCell ref="A8:A20"/>
    <mergeCell ref="B33:C33"/>
  </mergeCells>
  <hyperlinks>
    <hyperlink ref="C74" location="'DATA-PAGE4'!A1" display="CLICK"/>
    <hyperlink ref="D77" location="'DATA-PAGE4'!A1" display="CLICK HERE TO VERIFY DATA'S"/>
    <hyperlink ref="A8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page1</vt:lpstr>
      <vt:lpstr>page-2</vt:lpstr>
      <vt:lpstr>page3</vt:lpstr>
      <vt:lpstr>DATA-PAGE4</vt:lpstr>
      <vt:lpstr>ENTRY PAGE</vt:lpstr>
      <vt:lpstr>'DATA-PAGE4'!Print_Area</vt:lpstr>
      <vt:lpstr>page1!Print_Area</vt:lpstr>
      <vt:lpstr>'page-2'!Print_Area</vt:lpstr>
      <vt:lpstr>page3!Print_Area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welcome</cp:lastModifiedBy>
  <cp:lastPrinted>2016-02-03T12:44:58Z</cp:lastPrinted>
  <dcterms:created xsi:type="dcterms:W3CDTF">2014-01-18T15:58:12Z</dcterms:created>
  <dcterms:modified xsi:type="dcterms:W3CDTF">2016-02-03T13:24:07Z</dcterms:modified>
</cp:coreProperties>
</file>